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F:\R&amp;S\_TECNICO\Fogli di calcolo\_CALCOLO-QUANTITA'-CHIMICO\"/>
    </mc:Choice>
  </mc:AlternateContent>
  <xr:revisionPtr revIDLastSave="0" documentId="13_ncr:1_{E97B72A6-776F-4AF4-84F1-71794DF37D7B}" xr6:coauthVersionLast="47" xr6:coauthVersionMax="47" xr10:uidLastSave="{00000000-0000-0000-0000-000000000000}"/>
  <workbookProtection workbookAlgorithmName="SHA-512" workbookHashValue="AwUuULzRolXVhXrLhEDhPhI8XzXLuiWkQZn6PihYM1DmaDUauFp3A6ag7Co7I4m06TsaPoeRuWZrRfI8jJl1JA==" workbookSaltValue="A5gAi5z3mQ/7zbSH07Ud+Q==" workbookSpinCount="100000" lockStructure="1"/>
  <bookViews>
    <workbookView xWindow="28680" yWindow="-120" windowWidth="29040" windowHeight="15840" xr2:uid="{00000000-000D-0000-FFFF-FFFF00000000}"/>
  </bookViews>
  <sheets>
    <sheet name="Calcolo" sheetId="3" r:id="rId1"/>
    <sheet name="Dati" sheetId="4"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3" l="1" a="1"/>
  <c r="A10" i="3" s="1"/>
  <c r="B15" i="3" l="1"/>
  <c r="J21" i="3"/>
  <c r="J15" i="3"/>
  <c r="H52" i="4"/>
  <c r="H53" i="4"/>
  <c r="H54" i="4"/>
  <c r="H55" i="4"/>
  <c r="H56" i="4"/>
  <c r="H57" i="4"/>
  <c r="H58" i="4"/>
  <c r="H59" i="4"/>
  <c r="H60" i="4"/>
  <c r="H61" i="4"/>
  <c r="H62" i="4"/>
  <c r="H63" i="4"/>
  <c r="H64" i="4"/>
  <c r="H51" i="4"/>
  <c r="G15" i="4" l="1"/>
  <c r="D16" i="4"/>
  <c r="G16" i="4"/>
  <c r="B53" i="4"/>
  <c r="B62" i="4"/>
  <c r="B63" i="4"/>
  <c r="D62" i="4"/>
  <c r="E62" i="4" s="1"/>
  <c r="D63" i="4"/>
  <c r="E63" i="4" s="1"/>
  <c r="D52" i="4" l="1"/>
  <c r="E52" i="4" s="1"/>
  <c r="D53" i="4"/>
  <c r="E53" i="4" s="1"/>
  <c r="D54" i="4"/>
  <c r="E54" i="4" s="1"/>
  <c r="D55" i="4"/>
  <c r="E55" i="4" s="1"/>
  <c r="D56" i="4"/>
  <c r="E56" i="4" s="1"/>
  <c r="D57" i="4"/>
  <c r="E57" i="4" s="1"/>
  <c r="D58" i="4"/>
  <c r="E58" i="4" s="1"/>
  <c r="D59" i="4"/>
  <c r="E59" i="4" s="1"/>
  <c r="D60" i="4"/>
  <c r="E60" i="4" s="1"/>
  <c r="D61" i="4"/>
  <c r="E61" i="4" s="1"/>
  <c r="D64" i="4"/>
  <c r="E64" i="4" s="1"/>
  <c r="D51" i="4"/>
  <c r="E51" i="4" s="1"/>
  <c r="B64" i="4"/>
  <c r="B61" i="4"/>
  <c r="B60" i="4"/>
  <c r="B59" i="4"/>
  <c r="B58" i="4"/>
  <c r="B57" i="4"/>
  <c r="B56" i="4"/>
  <c r="B55" i="4"/>
  <c r="B54" i="4"/>
  <c r="B52" i="4"/>
  <c r="B51" i="4"/>
  <c r="F24" i="4"/>
  <c r="G24" i="4" s="1"/>
  <c r="F25" i="4"/>
  <c r="G25" i="4" s="1"/>
  <c r="F26" i="4"/>
  <c r="G26" i="4" s="1"/>
  <c r="F27" i="4"/>
  <c r="G27" i="4" s="1"/>
  <c r="F28" i="4"/>
  <c r="G28" i="4" s="1"/>
  <c r="F29" i="4"/>
  <c r="G29" i="4" s="1"/>
  <c r="F30" i="4"/>
  <c r="G30" i="4" s="1"/>
  <c r="F31" i="4"/>
  <c r="G31" i="4" s="1"/>
  <c r="F32" i="4"/>
  <c r="G32" i="4" s="1"/>
  <c r="F33" i="4"/>
  <c r="G33" i="4" s="1"/>
  <c r="F34" i="4"/>
  <c r="G34" i="4" s="1"/>
  <c r="F23" i="4"/>
  <c r="G23" i="4" s="1"/>
  <c r="F22" i="4"/>
  <c r="G22" i="4" s="1"/>
  <c r="D34" i="4"/>
  <c r="D33" i="4"/>
  <c r="D32" i="4"/>
  <c r="D31" i="4"/>
  <c r="D30" i="4"/>
  <c r="D29" i="4"/>
  <c r="D28" i="4"/>
  <c r="D27" i="4"/>
  <c r="D26" i="4"/>
  <c r="D25" i="4"/>
  <c r="D24" i="4"/>
  <c r="D23" i="4"/>
  <c r="D22" i="4"/>
  <c r="H39" i="4" l="1"/>
  <c r="H40" i="4"/>
  <c r="H41" i="4"/>
  <c r="H42" i="4"/>
  <c r="H43" i="4"/>
  <c r="H44" i="4"/>
  <c r="H45" i="4"/>
  <c r="H46" i="4"/>
  <c r="H38" i="4"/>
  <c r="E38" i="4"/>
  <c r="E46" i="4"/>
  <c r="B38" i="4"/>
  <c r="B46" i="4"/>
  <c r="E45" i="4"/>
  <c r="B45" i="4"/>
  <c r="E44" i="4"/>
  <c r="B44" i="4"/>
  <c r="E43" i="4"/>
  <c r="B43" i="4"/>
  <c r="E42" i="4"/>
  <c r="B42" i="4"/>
  <c r="E41" i="4"/>
  <c r="B41" i="4"/>
  <c r="E40" i="4"/>
  <c r="B40" i="4"/>
  <c r="E39" i="4"/>
  <c r="B39" i="4"/>
  <c r="G11" i="4"/>
  <c r="G12" i="4"/>
  <c r="G13" i="4"/>
  <c r="G14" i="4"/>
  <c r="G17" i="4"/>
  <c r="B5" i="4"/>
  <c r="G10" i="4"/>
  <c r="D11" i="4"/>
  <c r="D12" i="4"/>
  <c r="D13" i="4"/>
  <c r="D14" i="4"/>
  <c r="D15" i="4"/>
  <c r="D17" i="4"/>
  <c r="D10" i="4"/>
  <c r="B4" i="4" l="1"/>
  <c r="J13" i="4" s="1"/>
  <c r="H16" i="4" l="1"/>
  <c r="I16" i="4"/>
  <c r="J16" i="4"/>
  <c r="J32" i="4"/>
  <c r="F62" i="4"/>
  <c r="I10" i="4"/>
  <c r="F63" i="4"/>
  <c r="G62" i="4"/>
  <c r="I62" i="4"/>
  <c r="G63" i="4"/>
  <c r="I63" i="4"/>
  <c r="J26" i="4"/>
  <c r="G64" i="4"/>
  <c r="G60" i="4"/>
  <c r="G58" i="4"/>
  <c r="G56" i="4"/>
  <c r="G54" i="4"/>
  <c r="G52" i="4"/>
  <c r="F64" i="4"/>
  <c r="F60" i="4"/>
  <c r="F58" i="4"/>
  <c r="F56" i="4"/>
  <c r="F54" i="4"/>
  <c r="F52" i="4"/>
  <c r="G61" i="4"/>
  <c r="G59" i="4"/>
  <c r="G57" i="4"/>
  <c r="G55" i="4"/>
  <c r="G53" i="4"/>
  <c r="G51" i="4"/>
  <c r="F61" i="4"/>
  <c r="F59" i="4"/>
  <c r="F57" i="4"/>
  <c r="F55" i="4"/>
  <c r="F53" i="4"/>
  <c r="F51" i="4"/>
  <c r="I53" i="4"/>
  <c r="I56" i="4"/>
  <c r="I59" i="4"/>
  <c r="I54" i="4"/>
  <c r="I57" i="4"/>
  <c r="I60" i="4"/>
  <c r="I58" i="4"/>
  <c r="I61" i="4"/>
  <c r="I51" i="4"/>
  <c r="I64" i="4"/>
  <c r="I52" i="4"/>
  <c r="I55" i="4"/>
  <c r="J25" i="4"/>
  <c r="J27" i="4"/>
  <c r="J22" i="4"/>
  <c r="J31" i="4"/>
  <c r="H32" i="4"/>
  <c r="I31" i="4"/>
  <c r="H28" i="4"/>
  <c r="I27" i="4"/>
  <c r="H24" i="4"/>
  <c r="I23" i="4"/>
  <c r="I34" i="4"/>
  <c r="H31" i="4"/>
  <c r="I30" i="4"/>
  <c r="H27" i="4"/>
  <c r="I26" i="4"/>
  <c r="H23" i="4"/>
  <c r="I22" i="4"/>
  <c r="H34" i="4"/>
  <c r="I33" i="4"/>
  <c r="H30" i="4"/>
  <c r="I29" i="4"/>
  <c r="H26" i="4"/>
  <c r="I25" i="4"/>
  <c r="H22" i="4"/>
  <c r="H33" i="4"/>
  <c r="I32" i="4"/>
  <c r="H29" i="4"/>
  <c r="I28" i="4"/>
  <c r="H25" i="4"/>
  <c r="I24" i="4"/>
  <c r="J24" i="4"/>
  <c r="J29" i="4"/>
  <c r="J30" i="4"/>
  <c r="J23" i="4"/>
  <c r="J28" i="4"/>
  <c r="J33" i="4"/>
  <c r="J34" i="4"/>
  <c r="H10" i="4"/>
  <c r="G39" i="4"/>
  <c r="G43" i="4"/>
  <c r="G38" i="4"/>
  <c r="F41" i="4"/>
  <c r="F45" i="4"/>
  <c r="F46" i="4"/>
  <c r="G42" i="4"/>
  <c r="G40" i="4"/>
  <c r="G44" i="4"/>
  <c r="F42" i="4"/>
  <c r="F40" i="4"/>
  <c r="G41" i="4"/>
  <c r="G45" i="4"/>
  <c r="F39" i="4"/>
  <c r="F43" i="4"/>
  <c r="F38" i="4"/>
  <c r="G46" i="4"/>
  <c r="F44" i="4"/>
  <c r="I44" i="4"/>
  <c r="I43" i="4"/>
  <c r="I39" i="4"/>
  <c r="I45" i="4"/>
  <c r="I38" i="4"/>
  <c r="I41" i="4"/>
  <c r="I46" i="4"/>
  <c r="I42" i="4"/>
  <c r="I40" i="4"/>
  <c r="H14" i="4"/>
  <c r="I13" i="4"/>
  <c r="H13" i="4"/>
  <c r="H17" i="4"/>
  <c r="I14" i="4"/>
  <c r="H12" i="4"/>
  <c r="J14" i="4"/>
  <c r="I15" i="4"/>
  <c r="I11" i="4"/>
  <c r="J11" i="4"/>
  <c r="J12" i="4"/>
  <c r="F15" i="3" s="1"/>
  <c r="H15" i="4"/>
  <c r="J15" i="4"/>
  <c r="I17" i="4"/>
  <c r="H11" i="4"/>
  <c r="J17" i="4"/>
  <c r="J10" i="4"/>
  <c r="I12" i="4"/>
  <c r="F21" i="3" l="1"/>
  <c r="K21" i="3"/>
  <c r="K15"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<sst xmlns="http://schemas.openxmlformats.org/spreadsheetml/2006/main" count="106" uniqueCount="72">
  <si>
    <t>Volume miscelatore</t>
  </si>
  <si>
    <t>ml</t>
  </si>
  <si>
    <t>Percentuale spreco</t>
  </si>
  <si>
    <t>Diametro foro
(mm)</t>
  </si>
  <si>
    <t>Profondità foro
(mm)</t>
  </si>
  <si>
    <t>Volume netto
(ml)</t>
  </si>
  <si>
    <t>Numero fissaggi con 1 cartuccia</t>
  </si>
  <si>
    <t>Numero installazioni</t>
  </si>
  <si>
    <t>Numero cartucce richieste</t>
  </si>
  <si>
    <t>Passo vite
(mm)</t>
  </si>
  <si>
    <t>Diametro medio
(mm)</t>
  </si>
  <si>
    <t>Volume lordo
(ml)</t>
  </si>
  <si>
    <t>Sezione</t>
  </si>
  <si>
    <t xml:space="preserve">BARRE FILETTATE POSE DIVERSE </t>
  </si>
  <si>
    <t>Barra filettata</t>
  </si>
  <si>
    <t>rebar</t>
  </si>
  <si>
    <r>
      <t xml:space="preserve">REBAR </t>
    </r>
    <r>
      <rPr>
        <sz val="12"/>
        <rFont val="Verdana"/>
        <family val="2"/>
      </rPr>
      <t>POSA STD SCHEDA TECNICA</t>
    </r>
  </si>
  <si>
    <r>
      <t xml:space="preserve">BARRE FILETTATE BFK </t>
    </r>
    <r>
      <rPr>
        <sz val="12"/>
        <rFont val="Verdana"/>
        <family val="2"/>
      </rPr>
      <t>POSA STD SCHEDA TECNICA</t>
    </r>
  </si>
  <si>
    <t>Capacità Cartuccia</t>
  </si>
  <si>
    <t>Numero misclatori</t>
  </si>
  <si>
    <t>Prodotto</t>
  </si>
  <si>
    <t>Kem HP 950</t>
  </si>
  <si>
    <t>Kem HP 951</t>
  </si>
  <si>
    <t>Kem HR 954</t>
  </si>
  <si>
    <t>Kem HR 955</t>
  </si>
  <si>
    <t>Volume (ml)</t>
  </si>
  <si>
    <t>Kem V 941</t>
  </si>
  <si>
    <t>Kem V 943</t>
  </si>
  <si>
    <t>Guida all'utilizzo</t>
  </si>
  <si>
    <t>1 - selezionare il prodotto</t>
  </si>
  <si>
    <t>3 - inserire il numero di installazioni</t>
  </si>
  <si>
    <t>4 - selezionare diametro della barra</t>
  </si>
  <si>
    <t>se pose diverse:</t>
  </si>
  <si>
    <t>5 - inserire la profondità di foro</t>
  </si>
  <si>
    <t>Rilevare il numero di cartucce necessarie per l'installazione</t>
  </si>
  <si>
    <t xml:space="preserve">REBAR POSE DIVERSE </t>
  </si>
  <si>
    <t>4 - selezionare diametro barra</t>
  </si>
  <si>
    <r>
      <t xml:space="preserve">Prodotto
</t>
    </r>
    <r>
      <rPr>
        <i/>
        <sz val="14"/>
        <rFont val="Arial"/>
        <family val="2"/>
      </rPr>
      <t>Product</t>
    </r>
  </si>
  <si>
    <r>
      <t xml:space="preserve">Capacità Cartuccia
</t>
    </r>
    <r>
      <rPr>
        <i/>
        <sz val="14"/>
        <rFont val="Arial"/>
        <family val="2"/>
      </rPr>
      <t>Cartridge volume</t>
    </r>
  </si>
  <si>
    <r>
      <t xml:space="preserve">Numero installazioni
</t>
    </r>
    <r>
      <rPr>
        <i/>
        <sz val="14"/>
        <rFont val="Arial"/>
        <family val="2"/>
      </rPr>
      <t>Number of installations</t>
    </r>
  </si>
  <si>
    <r>
      <t xml:space="preserve">Barra filettata - Posa standard TDS
</t>
    </r>
    <r>
      <rPr>
        <b/>
        <i/>
        <sz val="12"/>
        <rFont val="Arial"/>
        <family val="2"/>
      </rPr>
      <t>Threaded rod - TDS standard depth</t>
    </r>
  </si>
  <si>
    <r>
      <t xml:space="preserve">Barra d'armatura - Posa standard TDS
</t>
    </r>
    <r>
      <rPr>
        <b/>
        <i/>
        <sz val="12"/>
        <rFont val="Arial"/>
        <family val="2"/>
      </rPr>
      <t>Rebar - TDS standard depth</t>
    </r>
  </si>
  <si>
    <t>N° cartucce
N. cartridges</t>
  </si>
  <si>
    <r>
      <t xml:space="preserve">Ø barra (BFK)
</t>
    </r>
    <r>
      <rPr>
        <i/>
        <sz val="12"/>
        <rFont val="Arial"/>
        <family val="2"/>
      </rPr>
      <t>Ø rod (BFK)</t>
    </r>
  </si>
  <si>
    <r>
      <t xml:space="preserve">N° cartucce
</t>
    </r>
    <r>
      <rPr>
        <i/>
        <sz val="12"/>
        <rFont val="Arial"/>
        <family val="2"/>
      </rPr>
      <t>N. cartridges</t>
    </r>
  </si>
  <si>
    <r>
      <t xml:space="preserve">Ø barra
</t>
    </r>
    <r>
      <rPr>
        <i/>
        <sz val="12"/>
        <rFont val="Arial"/>
        <family val="2"/>
      </rPr>
      <t>Ø rod</t>
    </r>
  </si>
  <si>
    <r>
      <t xml:space="preserve">Profondità foro (mm)
</t>
    </r>
    <r>
      <rPr>
        <i/>
        <sz val="12"/>
        <rFont val="Arial"/>
        <family val="2"/>
      </rPr>
      <t>Embedment depth (mm)</t>
    </r>
  </si>
  <si>
    <r>
      <t xml:space="preserve">Ø foro
</t>
    </r>
    <r>
      <rPr>
        <i/>
        <sz val="12"/>
        <rFont val="Arial"/>
        <family val="2"/>
      </rPr>
      <t>Ø hole</t>
    </r>
  </si>
  <si>
    <r>
      <t xml:space="preserve">Barra filettata - Pose diverse
</t>
    </r>
    <r>
      <rPr>
        <b/>
        <i/>
        <sz val="12"/>
        <rFont val="Arial"/>
        <family val="2"/>
      </rPr>
      <t>Threaded rod - Customized depth</t>
    </r>
  </si>
  <si>
    <r>
      <t xml:space="preserve">Barra d'armatura - Pose diverse
</t>
    </r>
    <r>
      <rPr>
        <b/>
        <i/>
        <sz val="12"/>
        <rFont val="Arial"/>
        <family val="2"/>
      </rPr>
      <t>Rebar - Customized depth</t>
    </r>
  </si>
  <si>
    <r>
      <t xml:space="preserve">Ø barra
</t>
    </r>
    <r>
      <rPr>
        <i/>
        <sz val="12"/>
        <rFont val="Arial"/>
        <family val="2"/>
      </rPr>
      <t>Ø rebar</t>
    </r>
  </si>
  <si>
    <t>2 - verificare se la capacità della cartuccia è quella desiderata</t>
  </si>
  <si>
    <t>User guide</t>
  </si>
  <si>
    <t>1 - select the product</t>
  </si>
  <si>
    <t>2 - check if the cartridge capacity is the desired one</t>
  </si>
  <si>
    <t>3 - insert the number of installations</t>
  </si>
  <si>
    <t>4 - select the diameter of the bar</t>
  </si>
  <si>
    <t>in the case of standard depth according TDS:</t>
  </si>
  <si>
    <t>in the case of customized depth:</t>
  </si>
  <si>
    <t>5 - insert the diameter of the hole</t>
  </si>
  <si>
    <t>N. of cartridges can be read</t>
  </si>
  <si>
    <t>Kem EP 934</t>
  </si>
  <si>
    <t>Kem EP 933</t>
  </si>
  <si>
    <t>Kem ES 935</t>
  </si>
  <si>
    <t>Kem H 936</t>
  </si>
  <si>
    <t>se posa standard in accordo alla TDS:</t>
  </si>
  <si>
    <r>
      <t xml:space="preserve">CALCOLO QUANTITA' DI RESINA PER SUPPORTI COMPATTI
</t>
    </r>
    <r>
      <rPr>
        <b/>
        <i/>
        <sz val="18"/>
        <rFont val="Arial"/>
        <family val="2"/>
      </rPr>
      <t>RESIN QUANTITY CALCULATION FOR SOLID MATERIALS</t>
    </r>
  </si>
  <si>
    <r>
      <t xml:space="preserve">QUANTITA' DI RESINA PER SUPPORTI FORATI
</t>
    </r>
    <r>
      <rPr>
        <b/>
        <i/>
        <sz val="18"/>
        <rFont val="Arial"/>
        <family val="2"/>
      </rPr>
      <t>RESIN QUANTITY FOR HOLLOW BASE MATERIALS</t>
    </r>
  </si>
  <si>
    <t xml:space="preserve">Nota: per l'utilizzo è necessario Microsoft Office 2007 o versioni successive. </t>
  </si>
  <si>
    <t>Note: Microsoft Office 2007 or later is required for use.</t>
  </si>
  <si>
    <t>La quantità di resina indicata è indicativa e si basa su prove condotte in laboratorio con installatori con esperienza nell'impiego del prodotto. La quantità può variare in funzione del supporto e della manualità dell'operatore.</t>
  </si>
  <si>
    <t>The quantity of resin indicated is indicative and is based on tests conducted in the laboratory with installers with experience in using the product. The quantity may vary depending on the base material and the operator's manual skill.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</si>
</sst>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M&quot;0"/>
    <numFmt numFmtId="166" formatCode="&quot;ø&quot;0"/>
  </numFmts>
  <fonts count="26" x14ac:knownFonts="1">
    <font>
      <sz val="10"/>
      <name val="Arial"/>
    </font>
    <font>
      <sz val="10"/>
      <name val="Arial"/>
    </font>
    <font>
      <sz val="11"/>
      <name val="Verdana"/>
      <family val="2"/>
    </font>
    <font>
      <sz val="10"/>
      <name val="Verdana"/>
      <family val="2"/>
    </font>
    <font>
      <b/>
      <sz val="11"/>
      <name val="Verdana"/>
      <family val="2"/>
    </font>
    <font>
      <b/>
      <sz val="12"/>
      <name val="Verdana"/>
      <family val="2"/>
    </font>
    <font>
      <b/>
      <sz val="10"/>
      <name val="Verdana"/>
      <family val="2"/>
    </font>
    <font>
      <sz val="10"/>
      <name val="Arial"/>
      <family val="2"/>
    </font>
    <font>
      <sz val="12"/>
      <name val="Verdana"/>
      <family val="2"/>
    </font>
    <font>
      <b/>
      <sz val="11"/>
      <color indexed="10"/>
      <name val="Verdana"/>
      <family val="2"/>
    </font>
    <font>
      <sz val="14"/>
      <name val="Arial"/>
      <family val="2"/>
    </font>
    <font>
      <b/>
      <sz val="18"/>
      <name val="Arial"/>
      <family val="2"/>
    </font>
    <font>
      <b/>
      <sz val="12"/>
      <name val="Arial"/>
      <family val="2"/>
    </font>
    <font>
      <b/>
      <sz val="10"/>
      <name val="Arial"/>
      <family val="2"/>
    </font>
    <font>
      <b/>
      <i/>
      <sz val="18"/>
      <name val="Arial"/>
      <family val="2"/>
    </font>
    <font>
      <b/>
      <sz val="16"/>
      <color rgb="FFFF0000"/>
      <name val="Arial"/>
      <family val="2"/>
    </font>
    <font>
      <b/>
      <sz val="14"/>
      <color rgb="FFFF0000"/>
      <name val="Arial"/>
      <family val="2"/>
    </font>
    <font>
      <sz val="12"/>
      <name val="Arial"/>
      <family val="2"/>
    </font>
    <font>
      <i/>
      <sz val="14"/>
      <name val="Arial"/>
      <family val="2"/>
    </font>
    <font>
      <b/>
      <i/>
      <sz val="12"/>
      <name val="Arial"/>
      <family val="2"/>
    </font>
    <font>
      <b/>
      <sz val="18"/>
      <color rgb="FF00B050"/>
      <name val="Arial"/>
      <family val="2"/>
    </font>
    <font>
      <i/>
      <sz val="12"/>
      <name val="Arial"/>
      <family val="2"/>
    </font>
    <font>
      <b/>
      <sz val="14"/>
      <name val="Arial"/>
      <family val="2"/>
    </font>
    <font>
      <b/>
      <sz val="11"/>
      <name val="Arial"/>
      <family val="2"/>
    </font>
    <font>
      <i/>
      <sz val="11"/>
      <name val="Calibri"/>
      <family val="2"/>
    </font>
    <font>
      <i/>
      <sz val="10"/>
      <name val="Arial"/>
      <family val="2"/>
    </font>
  </fonts>
  <fills count="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3"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89">
    <xf numFmtId="0" fontId="0" fillId="0" borderId="0" xfId="0"/>
    <xf numFmtId="2" fontId="2" fillId="0" borderId="1" xfId="0" applyNumberFormat="1" applyFont="1" applyFill="1" applyBorder="1" applyAlignment="1">
      <alignment horizontal="center" vertical="center"/>
    </xf>
    <xf numFmtId="0" fontId="2" fillId="0" borderId="1" xfId="0" applyFont="1" applyFill="1" applyBorder="1" applyAlignment="1">
      <alignment horizontal="center"/>
    </xf>
    <xf numFmtId="1" fontId="2" fillId="0" borderId="1" xfId="0" applyNumberFormat="1" applyFont="1" applyFill="1" applyBorder="1" applyAlignment="1">
      <alignment horizontal="center"/>
    </xf>
    <xf numFmtId="164" fontId="2" fillId="0" borderId="1" xfId="0" applyNumberFormat="1" applyFont="1" applyFill="1" applyBorder="1" applyAlignment="1">
      <alignment horizontal="center"/>
    </xf>
    <xf numFmtId="164" fontId="2" fillId="0" borderId="4" xfId="0" applyNumberFormat="1" applyFont="1" applyFill="1" applyBorder="1" applyAlignment="1">
      <alignment horizontal="center"/>
    </xf>
    <xf numFmtId="0" fontId="4" fillId="0" borderId="1" xfId="0" applyFont="1" applyFill="1" applyBorder="1" applyAlignment="1">
      <alignment horizontal="center"/>
    </xf>
    <xf numFmtId="0" fontId="4" fillId="0" borderId="4" xfId="0" applyFont="1" applyFill="1" applyBorder="1" applyAlignment="1">
      <alignment horizontal="center"/>
    </xf>
    <xf numFmtId="0" fontId="4" fillId="0" borderId="2" xfId="0" applyNumberFormat="1" applyFont="1" applyFill="1" applyBorder="1" applyAlignment="1">
      <alignment horizontal="center"/>
    </xf>
    <xf numFmtId="0" fontId="4" fillId="0" borderId="5" xfId="0" applyNumberFormat="1" applyFont="1" applyFill="1" applyBorder="1" applyAlignment="1">
      <alignment horizontal="center"/>
    </xf>
    <xf numFmtId="0" fontId="3" fillId="2" borderId="0" xfId="0" applyFont="1" applyFill="1"/>
    <xf numFmtId="9" fontId="0" fillId="0" borderId="0" xfId="1" applyFont="1"/>
    <xf numFmtId="164" fontId="4" fillId="0" borderId="2" xfId="0" applyNumberFormat="1" applyFont="1" applyFill="1" applyBorder="1" applyAlignment="1">
      <alignment horizontal="center"/>
    </xf>
    <xf numFmtId="0" fontId="4" fillId="0" borderId="3" xfId="0" applyFont="1" applyFill="1" applyBorder="1"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9" fillId="3" borderId="11"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2" fillId="0" borderId="11" xfId="0" applyFont="1" applyBorder="1" applyAlignment="1">
      <alignment horizontal="center" vertical="center" wrapText="1"/>
    </xf>
    <xf numFmtId="0" fontId="6"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Fill="1" applyBorder="1" applyAlignment="1">
      <alignment horizontal="center"/>
    </xf>
    <xf numFmtId="2" fontId="2" fillId="0" borderId="14" xfId="0" applyNumberFormat="1" applyFont="1" applyFill="1" applyBorder="1" applyAlignment="1">
      <alignment horizontal="center" vertical="center"/>
    </xf>
    <xf numFmtId="164" fontId="4" fillId="0" borderId="15" xfId="0" applyNumberFormat="1" applyFont="1" applyFill="1" applyBorder="1" applyAlignment="1">
      <alignment horizontal="center"/>
    </xf>
    <xf numFmtId="0" fontId="4" fillId="0" borderId="16" xfId="0" applyFont="1" applyFill="1" applyBorder="1" applyAlignment="1">
      <alignment horizontal="center"/>
    </xf>
    <xf numFmtId="164" fontId="2" fillId="0" borderId="3" xfId="0" applyNumberFormat="1" applyFont="1" applyFill="1" applyBorder="1" applyAlignment="1">
      <alignment horizontal="center"/>
    </xf>
    <xf numFmtId="164" fontId="2" fillId="0" borderId="2" xfId="0" applyNumberFormat="1" applyFont="1" applyFill="1" applyBorder="1" applyAlignment="1">
      <alignment horizontal="center"/>
    </xf>
    <xf numFmtId="1" fontId="2" fillId="0" borderId="2" xfId="0" applyNumberFormat="1" applyFont="1" applyFill="1" applyBorder="1" applyAlignment="1">
      <alignment horizontal="center"/>
    </xf>
    <xf numFmtId="1" fontId="4" fillId="0" borderId="17" xfId="0" applyNumberFormat="1" applyFont="1" applyFill="1" applyBorder="1" applyAlignment="1">
      <alignment horizontal="center"/>
    </xf>
    <xf numFmtId="164" fontId="2" fillId="0" borderId="16" xfId="0" applyNumberFormat="1" applyFont="1" applyFill="1" applyBorder="1" applyAlignment="1">
      <alignment horizontal="center"/>
    </xf>
    <xf numFmtId="164" fontId="2" fillId="0" borderId="15" xfId="0" applyNumberFormat="1" applyFont="1" applyFill="1" applyBorder="1" applyAlignment="1">
      <alignment horizontal="center"/>
    </xf>
    <xf numFmtId="1" fontId="2" fillId="0" borderId="15" xfId="0" applyNumberFormat="1" applyFont="1" applyFill="1" applyBorder="1" applyAlignment="1">
      <alignment horizontal="center"/>
    </xf>
    <xf numFmtId="1" fontId="4" fillId="0" borderId="18" xfId="0" applyNumberFormat="1" applyFont="1" applyFill="1" applyBorder="1" applyAlignment="1">
      <alignment horizont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0" fillId="7" borderId="0" xfId="0" applyFill="1"/>
    <xf numFmtId="0" fontId="7" fillId="7" borderId="0" xfId="0" applyFont="1" applyFill="1"/>
    <xf numFmtId="0" fontId="7" fillId="0" borderId="0" xfId="0" applyFont="1"/>
    <xf numFmtId="0" fontId="9" fillId="3" borderId="9" xfId="0" applyFont="1" applyFill="1" applyBorder="1" applyAlignment="1">
      <alignment horizontal="center" vertical="center" wrapText="1"/>
    </xf>
    <xf numFmtId="1" fontId="4" fillId="0" borderId="3" xfId="0" applyNumberFormat="1" applyFont="1" applyFill="1" applyBorder="1" applyAlignment="1">
      <alignment horizontal="center"/>
    </xf>
    <xf numFmtId="1" fontId="4" fillId="0" borderId="6" xfId="0" applyNumberFormat="1" applyFont="1" applyFill="1" applyBorder="1" applyAlignment="1">
      <alignment horizontal="center"/>
    </xf>
    <xf numFmtId="2" fontId="2" fillId="0" borderId="1" xfId="0" applyNumberFormat="1" applyFont="1" applyFill="1" applyBorder="1" applyAlignment="1">
      <alignment horizontal="center"/>
    </xf>
    <xf numFmtId="2" fontId="2" fillId="0" borderId="14" xfId="0" applyNumberFormat="1" applyFont="1" applyFill="1" applyBorder="1" applyAlignment="1">
      <alignment horizontal="center"/>
    </xf>
    <xf numFmtId="164" fontId="2" fillId="0" borderId="14" xfId="0" applyNumberFormat="1" applyFont="1" applyFill="1" applyBorder="1" applyAlignment="1">
      <alignment horizontal="center"/>
    </xf>
    <xf numFmtId="0" fontId="4" fillId="0" borderId="14" xfId="0" applyFont="1" applyFill="1" applyBorder="1" applyAlignment="1">
      <alignment horizontal="center"/>
    </xf>
    <xf numFmtId="0" fontId="4" fillId="0" borderId="7" xfId="0" applyNumberFormat="1" applyFont="1" applyFill="1" applyBorder="1" applyAlignment="1">
      <alignment horizontal="center"/>
    </xf>
    <xf numFmtId="165" fontId="4" fillId="0" borderId="7" xfId="0" applyNumberFormat="1" applyFont="1" applyFill="1" applyBorder="1" applyAlignment="1">
      <alignment horizontal="center"/>
    </xf>
    <xf numFmtId="165" fontId="4" fillId="0" borderId="13" xfId="0" applyNumberFormat="1" applyFont="1" applyFill="1" applyBorder="1" applyAlignment="1">
      <alignment horizontal="center"/>
    </xf>
    <xf numFmtId="0" fontId="7" fillId="4" borderId="0" xfId="0" applyFont="1" applyFill="1" applyAlignment="1">
      <alignment vertical="center"/>
    </xf>
    <xf numFmtId="0" fontId="7" fillId="0" borderId="0" xfId="0" applyFont="1" applyAlignment="1">
      <alignment vertical="center"/>
    </xf>
    <xf numFmtId="0" fontId="10" fillId="4" borderId="0" xfId="0" applyFont="1" applyFill="1" applyAlignment="1">
      <alignment vertical="center"/>
    </xf>
    <xf numFmtId="0" fontId="10" fillId="6" borderId="21" xfId="0" applyFont="1" applyFill="1" applyBorder="1" applyAlignment="1">
      <alignment vertical="center" wrapText="1"/>
    </xf>
    <xf numFmtId="0" fontId="10" fillId="4" borderId="0" xfId="0" applyFont="1" applyFill="1" applyAlignment="1">
      <alignment horizontal="center" vertical="center"/>
    </xf>
    <xf numFmtId="0" fontId="10" fillId="6" borderId="20" xfId="0" applyFont="1" applyFill="1" applyBorder="1" applyAlignment="1">
      <alignment vertical="center"/>
    </xf>
    <xf numFmtId="0" fontId="7" fillId="4" borderId="0" xfId="0" applyFont="1" applyFill="1" applyAlignment="1">
      <alignment horizontal="center" vertical="center"/>
    </xf>
    <xf numFmtId="0" fontId="7" fillId="4" borderId="0" xfId="0" applyFont="1" applyFill="1" applyAlignment="1">
      <alignment horizontal="left" vertical="center"/>
    </xf>
    <xf numFmtId="1" fontId="20" fillId="0" borderId="0" xfId="0" applyNumberFormat="1" applyFont="1" applyBorder="1" applyAlignment="1">
      <alignment horizontal="center" vertical="center"/>
    </xf>
    <xf numFmtId="0" fontId="17" fillId="0" borderId="19" xfId="0" applyFont="1" applyBorder="1" applyAlignment="1">
      <alignment horizontal="center" vertical="center" wrapText="1"/>
    </xf>
    <xf numFmtId="0" fontId="17" fillId="0" borderId="19" xfId="0" applyFont="1" applyFill="1" applyBorder="1" applyAlignment="1">
      <alignment horizontal="center" vertical="center" wrapText="1"/>
    </xf>
    <xf numFmtId="1" fontId="10" fillId="0" borderId="0" xfId="0" applyNumberFormat="1" applyFont="1" applyFill="1" applyAlignment="1">
      <alignment horizontal="center" vertical="center"/>
    </xf>
    <xf numFmtId="0" fontId="13" fillId="4" borderId="0" xfId="0" applyFont="1" applyFill="1" applyAlignment="1">
      <alignment horizontal="center" vertical="center"/>
    </xf>
    <xf numFmtId="0" fontId="22" fillId="8" borderId="22" xfId="0" applyFont="1" applyFill="1" applyBorder="1" applyAlignment="1">
      <alignment vertical="center"/>
    </xf>
    <xf numFmtId="165" fontId="16" fillId="0" borderId="0" xfId="0" applyNumberFormat="1" applyFont="1" applyFill="1" applyBorder="1" applyAlignment="1" applyProtection="1">
      <alignment horizontal="center" vertical="center"/>
      <protection locked="0"/>
    </xf>
    <xf numFmtId="1" fontId="16" fillId="0" borderId="0" xfId="0" applyNumberFormat="1" applyFont="1" applyFill="1" applyAlignment="1" applyProtection="1">
      <alignment horizontal="center" vertical="center"/>
      <protection locked="0"/>
    </xf>
    <xf numFmtId="166" fontId="16" fillId="0" borderId="0" xfId="0" applyNumberFormat="1" applyFont="1" applyFill="1" applyBorder="1" applyAlignment="1" applyProtection="1">
      <alignment horizontal="center" vertical="center"/>
      <protection locked="0"/>
    </xf>
    <xf numFmtId="0" fontId="16" fillId="8" borderId="22" xfId="0" applyFont="1" applyFill="1" applyBorder="1" applyAlignment="1" applyProtection="1">
      <alignment vertical="center"/>
      <protection locked="0"/>
    </xf>
    <xf numFmtId="0" fontId="23" fillId="4" borderId="0" xfId="0" applyFont="1" applyFill="1" applyAlignment="1">
      <alignment vertical="center"/>
    </xf>
    <xf numFmtId="0" fontId="7" fillId="4" borderId="0" xfId="0" applyFont="1" applyFill="1" applyAlignment="1">
      <alignment vertical="top"/>
    </xf>
    <xf numFmtId="0" fontId="24" fillId="0" borderId="0" xfId="0" applyFont="1" applyAlignment="1">
      <alignment vertical="center"/>
    </xf>
    <xf numFmtId="0" fontId="25" fillId="4" borderId="0" xfId="0" applyFont="1" applyFill="1" applyAlignment="1">
      <alignment vertical="center"/>
    </xf>
    <xf numFmtId="0" fontId="11" fillId="4" borderId="0" xfId="0" applyFont="1" applyFill="1" applyAlignment="1">
      <alignment horizontal="left" vertical="center" wrapText="1"/>
    </xf>
    <xf numFmtId="0" fontId="7" fillId="4" borderId="0" xfId="0" applyFont="1" applyFill="1" applyAlignment="1">
      <alignment horizontal="left" vertical="top" wrapText="1"/>
    </xf>
    <xf numFmtId="0" fontId="7" fillId="4" borderId="0" xfId="0" applyFont="1" applyFill="1" applyAlignment="1">
      <alignment horizontal="left" vertical="center"/>
    </xf>
    <xf numFmtId="0" fontId="13" fillId="4" borderId="0" xfId="0" applyFont="1" applyFill="1" applyAlignment="1">
      <alignment horizontal="center" vertical="center"/>
    </xf>
    <xf numFmtId="0" fontId="12" fillId="4" borderId="21" xfId="0" applyFont="1" applyFill="1" applyBorder="1" applyAlignment="1">
      <alignment horizontal="center" vertical="center" wrapText="1"/>
    </xf>
    <xf numFmtId="0" fontId="12" fillId="4" borderId="20" xfId="0" applyFont="1" applyFill="1" applyBorder="1" applyAlignment="1">
      <alignment horizontal="center" vertical="center"/>
    </xf>
    <xf numFmtId="0" fontId="12" fillId="4" borderId="22" xfId="0" applyFont="1" applyFill="1" applyBorder="1" applyAlignment="1">
      <alignment horizontal="center" vertical="center"/>
    </xf>
    <xf numFmtId="0" fontId="15" fillId="4" borderId="21" xfId="0" applyFont="1" applyFill="1" applyBorder="1" applyAlignment="1" applyProtection="1">
      <alignment horizontal="center" vertical="center"/>
      <protection locked="0"/>
    </xf>
    <xf numFmtId="0" fontId="15" fillId="4" borderId="20" xfId="0" applyFont="1" applyFill="1" applyBorder="1" applyAlignment="1" applyProtection="1">
      <alignment horizontal="center" vertical="center"/>
      <protection locked="0"/>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cellXfs>
  <cellStyles count="2">
    <cellStyle name="Normale" xfId="0" builtinId="0"/>
    <cellStyle name="Percentuale" xfId="1" builtinId="5"/>
  </cellStyles>
  <dxfs count="86">
    <dxf>
      <font>
        <b/>
        <i val="0"/>
        <strike val="0"/>
        <condense val="0"/>
        <extend val="0"/>
        <outline val="0"/>
        <shadow val="0"/>
        <u val="none"/>
        <vertAlign val="baseline"/>
        <sz val="11"/>
        <color auto="1"/>
        <name val="Verdana"/>
        <family val="2"/>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Verdana"/>
        <family val="2"/>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Verdana"/>
        <family val="2"/>
        <scheme val="none"/>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Verdana"/>
        <family val="2"/>
        <scheme val="none"/>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Verdana"/>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Verdana"/>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Verdana"/>
        <family val="2"/>
        <scheme val="none"/>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thin">
          <color indexed="64"/>
        </top>
      </border>
    </dxf>
    <dxf>
      <font>
        <b val="0"/>
        <i val="0"/>
        <strike val="0"/>
        <condense val="0"/>
        <extend val="0"/>
        <outline val="0"/>
        <shadow val="0"/>
        <u val="none"/>
        <vertAlign val="baseline"/>
        <sz val="11"/>
        <color auto="1"/>
        <name val="Verdana"/>
        <family val="2"/>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Verdana"/>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Verdana"/>
        <family val="2"/>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Verdana"/>
        <family val="2"/>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Verdana"/>
        <family val="2"/>
        <scheme val="none"/>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Verdana"/>
        <family val="2"/>
        <scheme val="none"/>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Verdana"/>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Verdana"/>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Verdana"/>
        <family val="2"/>
        <scheme val="none"/>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dxf>
    <dxf>
      <font>
        <b val="0"/>
        <i val="0"/>
        <strike val="0"/>
        <condense val="0"/>
        <extend val="0"/>
        <outline val="0"/>
        <shadow val="0"/>
        <u val="none"/>
        <vertAlign val="baseline"/>
        <sz val="11"/>
        <color auto="1"/>
        <name val="Verdana"/>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Verdana"/>
        <family val="2"/>
        <scheme val="none"/>
      </font>
      <numFmt numFmtId="165" formatCode="&quot;M&quot;0"/>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1"/>
        <color auto="1"/>
        <name val="Verdana"/>
        <family val="2"/>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Verdana"/>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Verdana"/>
        <family val="2"/>
        <scheme val="none"/>
      </font>
      <numFmt numFmtId="1"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11"/>
        <color auto="1"/>
        <name val="Verdana"/>
        <family val="2"/>
        <scheme val="none"/>
      </font>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Verdana"/>
        <family val="2"/>
        <scheme val="none"/>
      </font>
      <numFmt numFmtId="1"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Verdana"/>
        <family val="2"/>
        <scheme val="none"/>
      </font>
      <numFmt numFmtId="164" formatCode="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font>
        <b/>
        <i val="0"/>
        <strike val="0"/>
        <condense val="0"/>
        <extend val="0"/>
        <outline val="0"/>
        <shadow val="0"/>
        <u val="none"/>
        <vertAlign val="baseline"/>
        <sz val="11"/>
        <color auto="1"/>
        <name val="Verdana"/>
        <family val="2"/>
        <scheme val="none"/>
      </font>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Verdana"/>
        <family val="2"/>
        <scheme val="none"/>
      </font>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font>
        <b/>
        <i val="0"/>
        <strike val="0"/>
        <condense val="0"/>
        <extend val="0"/>
        <outline val="0"/>
        <shadow val="0"/>
        <u val="none"/>
        <vertAlign val="baseline"/>
        <sz val="11"/>
        <color auto="1"/>
        <name val="Verdana"/>
        <family val="2"/>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thin">
          <color indexed="64"/>
        </top>
      </border>
    </dxf>
    <dxf>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1"/>
        <color auto="1"/>
        <name val="Verdana"/>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3" tint="0.39997558519241921"/>
        </patternFill>
      </fill>
    </dxf>
    <dxf>
      <font>
        <b/>
        <i val="0"/>
        <strike val="0"/>
        <condense val="0"/>
        <extend val="0"/>
        <outline val="0"/>
        <shadow val="0"/>
        <u val="none"/>
        <vertAlign val="baseline"/>
        <sz val="11"/>
        <color auto="1"/>
        <name val="Verdana"/>
        <family val="2"/>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Verdana"/>
        <family val="2"/>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Verdana"/>
        <family val="2"/>
        <scheme val="none"/>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Verdana"/>
        <family val="2"/>
        <scheme val="none"/>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auto="1"/>
        <name val="Verdana"/>
        <family val="2"/>
        <scheme val="none"/>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Verdana"/>
        <family val="2"/>
        <scheme val="none"/>
      </font>
      <numFmt numFmtId="2"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dxf>
    <dxf>
      <numFmt numFmtId="165" formatCode="&quot;M&quot;0"/>
      <fill>
        <patternFill patternType="none">
          <fgColor indexed="64"/>
          <bgColor indexed="65"/>
        </patternFill>
      </fill>
    </dxf>
    <dxf>
      <border outline="0">
        <top style="thin">
          <color indexed="64"/>
        </top>
      </border>
    </dxf>
    <dxf>
      <border outline="0">
        <left style="medium">
          <color indexed="64"/>
        </left>
        <right style="medium">
          <color indexed="64"/>
        </right>
        <top style="medium">
          <color indexed="64"/>
        </top>
        <bottom style="medium">
          <color indexed="64"/>
        </bottom>
      </border>
    </dxf>
    <dxf>
      <fill>
        <patternFill patternType="none">
          <fgColor indexed="64"/>
          <bgColor indexed="65"/>
        </patternFill>
      </fill>
    </dxf>
    <dxf>
      <border outline="0">
        <bottom style="thin">
          <color indexed="64"/>
        </bottom>
      </border>
    </dxf>
    <dxf>
      <font>
        <b/>
        <strike val="0"/>
        <outline val="0"/>
        <shadow val="0"/>
        <u val="none"/>
        <vertAlign val="baseline"/>
        <sz val="18"/>
        <color rgb="FF00B050"/>
        <name val="Arial"/>
        <family val="2"/>
        <scheme val="none"/>
      </font>
      <numFmt numFmtId="1" formatCode="0"/>
      <alignment horizontal="center" vertical="center" textRotation="0" wrapText="0" indent="0" justifyLastLine="0" shrinkToFit="0" readingOrder="0"/>
    </dxf>
    <dxf>
      <font>
        <b/>
        <i val="0"/>
        <strike val="0"/>
        <condense val="0"/>
        <extend val="0"/>
        <outline val="0"/>
        <shadow val="0"/>
        <u val="none"/>
        <vertAlign val="baseline"/>
        <sz val="14"/>
        <color rgb="FFFF0000"/>
        <name val="Arial"/>
        <family val="2"/>
        <scheme val="none"/>
      </font>
      <numFmt numFmtId="165" formatCode="&quot;M&quot;0"/>
      <fill>
        <patternFill patternType="none">
          <fgColor indexed="64"/>
          <bgColor indexed="65"/>
        </patternFill>
      </fill>
      <alignment horizontal="center" vertical="center" textRotation="0" wrapText="0" indent="0" justifyLastLine="0" shrinkToFit="0" readingOrder="0"/>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4"/>
        <color auto="1"/>
        <name val="Arial"/>
        <family val="2"/>
        <scheme val="none"/>
      </font>
      <alignment horizontal="center" vertical="center" textRotation="0" wrapText="0" indent="0" justifyLastLine="0" shrinkToFit="0" readingOrder="0"/>
    </dxf>
    <dxf>
      <border outline="0">
        <bottom style="medium">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0" indent="0" justifyLastLine="0" shrinkToFit="0" readingOrder="0"/>
    </dxf>
    <dxf>
      <font>
        <b/>
        <strike val="0"/>
        <outline val="0"/>
        <shadow val="0"/>
        <u val="none"/>
        <vertAlign val="baseline"/>
        <sz val="18"/>
        <color rgb="FF00B050"/>
        <name val="Arial"/>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auto="1"/>
        <name val="Arial"/>
        <family val="2"/>
        <scheme val="none"/>
      </font>
      <numFmt numFmtId="1" formatCode="0"/>
      <fill>
        <patternFill patternType="none">
          <fgColor indexed="64"/>
          <bgColor indexed="65"/>
        </patternFill>
      </fill>
      <alignment horizontal="center" vertical="center" textRotation="0" wrapText="0" indent="0" justifyLastLine="0" shrinkToFit="0" readingOrder="0"/>
    </dxf>
    <dxf>
      <font>
        <b/>
        <strike val="0"/>
        <outline val="0"/>
        <shadow val="0"/>
        <u val="none"/>
        <vertAlign val="baseline"/>
        <sz val="14"/>
        <color rgb="FFFF0000"/>
        <name val="Arial"/>
        <family val="2"/>
        <scheme val="none"/>
      </font>
      <numFmt numFmtId="1" formatCode="0"/>
      <fill>
        <patternFill patternType="none">
          <fgColor indexed="64"/>
          <bgColor auto="1"/>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4"/>
        <color rgb="FFFF0000"/>
        <name val="Arial"/>
        <family val="2"/>
        <scheme val="none"/>
      </font>
      <numFmt numFmtId="165" formatCode="&quot;M&quot;0"/>
      <fill>
        <patternFill patternType="none">
          <fgColor indexed="64"/>
          <bgColor auto="1"/>
        </patternFill>
      </fill>
      <alignment horizontal="center" vertical="center" textRotation="0" wrapText="0" indent="0" justifyLastLine="0" shrinkToFit="0" readingOrder="0"/>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4"/>
        <color auto="1"/>
        <name val="Arial"/>
        <family val="2"/>
        <scheme val="none"/>
      </font>
      <fill>
        <patternFill patternType="none">
          <fgColor indexed="64"/>
          <bgColor auto="1"/>
        </patternFill>
      </fill>
      <alignment horizontal="center" vertical="center" textRotation="0" wrapText="0" indent="0" justifyLastLine="0" shrinkToFit="0" readingOrder="0"/>
    </dxf>
    <dxf>
      <border outline="0">
        <bottom style="medium">
          <color indexed="64"/>
        </bottom>
      </border>
    </dxf>
    <dxf>
      <font>
        <strike val="0"/>
        <outline val="0"/>
        <shadow val="0"/>
        <u val="none"/>
        <vertAlign val="baseline"/>
        <sz val="12"/>
        <color auto="1"/>
        <name val="Arial"/>
        <family val="2"/>
        <scheme val="none"/>
      </font>
      <fill>
        <patternFill patternType="none">
          <fgColor indexed="64"/>
          <bgColor auto="1"/>
        </patternFill>
      </fill>
      <alignment horizontal="center" vertical="center" textRotation="0" wrapText="0" indent="0" justifyLastLine="0" shrinkToFit="0" readingOrder="0"/>
    </dxf>
    <dxf>
      <font>
        <b/>
        <strike val="0"/>
        <outline val="0"/>
        <shadow val="0"/>
        <u val="none"/>
        <vertAlign val="baseline"/>
        <sz val="18"/>
        <color rgb="FF00B050"/>
        <name val="Arial"/>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auto="1"/>
        <name val="Arial"/>
        <family val="2"/>
        <scheme val="none"/>
      </font>
      <numFmt numFmtId="1" formatCode="0"/>
      <fill>
        <patternFill patternType="none">
          <fgColor indexed="64"/>
          <bgColor indexed="65"/>
        </patternFill>
      </fill>
      <alignment horizontal="center" vertical="center" textRotation="0" wrapText="0" indent="0" justifyLastLine="0" shrinkToFit="0" readingOrder="0"/>
    </dxf>
    <dxf>
      <font>
        <b/>
        <strike val="0"/>
        <outline val="0"/>
        <shadow val="0"/>
        <u val="none"/>
        <vertAlign val="baseline"/>
        <sz val="14"/>
        <color rgb="FFFF0000"/>
        <name val="Arial"/>
        <family val="2"/>
        <scheme val="none"/>
      </font>
      <numFmt numFmtId="1" formatCode="0"/>
      <fill>
        <patternFill patternType="none">
          <fgColor indexed="64"/>
          <bgColor auto="1"/>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4"/>
        <color rgb="FFFF0000"/>
        <name val="Arial"/>
        <family val="2"/>
        <scheme val="none"/>
      </font>
      <numFmt numFmtId="166" formatCode="&quot;ø&quot;0"/>
      <fill>
        <patternFill patternType="none">
          <fgColor indexed="64"/>
          <bgColor indexed="65"/>
        </patternFill>
      </fill>
      <alignment horizontal="center" vertical="center" textRotation="0" wrapText="0" indent="0" justifyLastLine="0" shrinkToFit="0" readingOrder="0"/>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4"/>
        <color auto="1"/>
        <name val="Arial"/>
        <family val="2"/>
        <scheme val="none"/>
      </font>
      <fill>
        <patternFill patternType="none">
          <fgColor indexed="64"/>
          <bgColor auto="1"/>
        </patternFill>
      </fill>
      <alignment horizontal="center" vertical="center" textRotation="0" wrapText="0" indent="0" justifyLastLine="0" shrinkToFit="0" readingOrder="0"/>
    </dxf>
    <dxf>
      <border outline="0">
        <bottom style="medium">
          <color indexed="64"/>
        </bottom>
      </border>
    </dxf>
    <dxf>
      <font>
        <strike val="0"/>
        <outline val="0"/>
        <shadow val="0"/>
        <u val="none"/>
        <vertAlign val="baseline"/>
        <sz val="12"/>
        <color auto="1"/>
        <name val="Arial"/>
        <family val="2"/>
        <scheme val="none"/>
      </font>
      <fill>
        <patternFill patternType="none">
          <fgColor indexed="64"/>
          <bgColor auto="1"/>
        </patternFill>
      </fill>
      <alignment horizontal="center" vertical="center" textRotation="0" wrapText="0" indent="0" justifyLastLine="0" shrinkToFit="0" readingOrder="0"/>
    </dxf>
    <dxf>
      <font>
        <b/>
        <strike val="0"/>
        <outline val="0"/>
        <shadow val="0"/>
        <u val="none"/>
        <vertAlign val="baseline"/>
        <sz val="18"/>
        <color rgb="FF00B050"/>
        <name val="Arial"/>
        <family val="2"/>
        <scheme val="none"/>
      </font>
      <numFmt numFmtId="1" formatCode="0"/>
      <alignment horizontal="center" vertical="center" textRotation="0" wrapText="0" indent="0" justifyLastLine="0" shrinkToFit="0" readingOrder="0"/>
    </dxf>
    <dxf>
      <font>
        <b/>
        <i val="0"/>
        <strike val="0"/>
        <condense val="0"/>
        <extend val="0"/>
        <outline val="0"/>
        <shadow val="0"/>
        <u val="none"/>
        <vertAlign val="baseline"/>
        <sz val="14"/>
        <color auto="1"/>
        <name val="Arial"/>
        <family val="2"/>
        <scheme val="none"/>
      </font>
      <numFmt numFmtId="166" formatCode="&quot;ø&quot;0"/>
      <fill>
        <patternFill patternType="none">
          <fgColor indexed="64"/>
          <bgColor indexed="65"/>
        </patternFill>
      </fill>
      <alignment horizontal="center" vertical="center" textRotation="0" wrapText="0" indent="0" justifyLastLine="0" shrinkToFit="0" readingOrder="0"/>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4"/>
        <color auto="1"/>
        <name val="Arial"/>
        <family val="2"/>
        <scheme val="none"/>
      </font>
      <alignment horizontal="center" vertical="center" textRotation="0" wrapText="0" indent="0" justifyLastLine="0" shrinkToFit="0" readingOrder="0"/>
    </dxf>
    <dxf>
      <border outline="0">
        <bottom style="medium">
          <color indexed="64"/>
        </bottom>
      </border>
    </dxf>
    <dxf>
      <font>
        <strike val="0"/>
        <outline val="0"/>
        <shadow val="0"/>
        <u val="none"/>
        <vertAlign val="baseline"/>
        <sz val="12"/>
        <color auto="1"/>
        <name val="Arial"/>
        <family val="2"/>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205740</xdr:colOff>
      <xdr:row>7</xdr:row>
      <xdr:rowOff>133350</xdr:rowOff>
    </xdr:to>
    <xdr:pic>
      <xdr:nvPicPr>
        <xdr:cNvPr id="4111" name="Immagine 2">
          <a:extLst>
            <a:ext uri="{FF2B5EF4-FFF2-40B4-BE49-F238E27FC236}">
              <a16:creationId xmlns:a16="http://schemas.microsoft.com/office/drawing/2014/main" id="{894E3EC1-0B4C-4A99-B751-A90B2B1C4E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59092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1600199</xdr:colOff>
      <xdr:row>48</xdr:row>
      <xdr:rowOff>96805</xdr:rowOff>
    </xdr:from>
    <xdr:to>
      <xdr:col>7</xdr:col>
      <xdr:colOff>609599</xdr:colOff>
      <xdr:row>61</xdr:row>
      <xdr:rowOff>6238</xdr:rowOff>
    </xdr:to>
    <xdr:pic>
      <xdr:nvPicPr>
        <xdr:cNvPr id="9" name="Immagine 8">
          <a:extLst>
            <a:ext uri="{FF2B5EF4-FFF2-40B4-BE49-F238E27FC236}">
              <a16:creationId xmlns:a16="http://schemas.microsoft.com/office/drawing/2014/main" id="{A1B83B78-271A-21D9-7E7B-7CE96FF20A52}"/>
            </a:ext>
          </a:extLst>
        </xdr:cNvPr>
        <xdr:cNvPicPr>
          <a:picLocks noChangeAspect="1"/>
        </xdr:cNvPicPr>
      </xdr:nvPicPr>
      <xdr:blipFill>
        <a:blip xmlns:r="http://schemas.openxmlformats.org/officeDocument/2006/relationships" r:embed="rId2"/>
        <a:stretch>
          <a:fillRect/>
        </a:stretch>
      </xdr:blipFill>
      <xdr:spPr>
        <a:xfrm>
          <a:off x="5600699" y="11222005"/>
          <a:ext cx="2543175" cy="2043033"/>
        </a:xfrm>
        <a:prstGeom prst="rect">
          <a:avLst/>
        </a:prstGeom>
      </xdr:spPr>
    </xdr:pic>
    <xdr:clientData/>
  </xdr:twoCellAnchor>
  <xdr:twoCellAnchor editAs="oneCell">
    <xdr:from>
      <xdr:col>0</xdr:col>
      <xdr:colOff>0</xdr:colOff>
      <xdr:row>47</xdr:row>
      <xdr:rowOff>133350</xdr:rowOff>
    </xdr:from>
    <xdr:to>
      <xdr:col>4</xdr:col>
      <xdr:colOff>1190624</xdr:colOff>
      <xdr:row>61</xdr:row>
      <xdr:rowOff>38100</xdr:rowOff>
    </xdr:to>
    <xdr:pic>
      <xdr:nvPicPr>
        <xdr:cNvPr id="13" name="Immagine 12">
          <a:extLst>
            <a:ext uri="{FF2B5EF4-FFF2-40B4-BE49-F238E27FC236}">
              <a16:creationId xmlns:a16="http://schemas.microsoft.com/office/drawing/2014/main" id="{99057E14-308F-5267-9D94-92BD5F4780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0" y="11420475"/>
          <a:ext cx="5191124" cy="2200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Tabella219" displayName="Tabella219" ref="E20:F21" totalsRowShown="0" headerRowDxfId="85" dataDxfId="83" headerRowBorderDxfId="84" tableBorderDxfId="82">
  <tableColumns count="2">
    <tableColumn id="1" xr3:uid="{00000000-0010-0000-0100-000001000000}" name="Ø barra_x000a_Ø rebar" dataDxfId="81"/>
    <tableColumn id="2" xr3:uid="{00000000-0010-0000-0100-000002000000}" name="N° cartucce_x000a_N. cartridges" dataDxfId="80">
      <calculatedColumnFormula>IFERROR(VLOOKUP(Tabella219[Ø barra
Ø rebar],Tabella4[],9,FALSE), )</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Tabella21920" displayName="Tabella21920" ref="H20:K21" totalsRowShown="0" headerRowDxfId="79" dataDxfId="77" headerRowBorderDxfId="78" tableBorderDxfId="76">
  <tableColumns count="4">
    <tableColumn id="1" xr3:uid="{00000000-0010-0000-0200-000001000000}" name="Ø barra_x000a_Ø rebar" dataDxfId="75"/>
    <tableColumn id="2" xr3:uid="{00000000-0010-0000-0200-000002000000}" name="Profondità foro (mm)_x000a_Embedment depth (mm)" dataDxfId="74"/>
    <tableColumn id="4" xr3:uid="{5F402371-5012-4BF9-98E3-146DCEE41AE2}" name="Ø foro_x000a_Ø hole" dataDxfId="73">
      <calculatedColumnFormula>TRUNC(IFERROR(VLOOKUP(Tabella21920[Ø barra
Ø rebar],Tabella6[],3,FALSE), ))</calculatedColumnFormula>
    </tableColumn>
    <tableColumn id="3" xr3:uid="{B851E8F7-1F51-4E46-AF41-E073298C55E4}" name="N° cartucce_x000a_N. cartridges" dataDxfId="72">
      <calculatedColumnFormula>IFERROR(VLOOKUP(Tabella21920[Ø barra
Ø rebar],Tabella6[],9,), )</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43B07E2-813A-4F14-9542-6908B77561C1}" name="Tabella219208" displayName="Tabella219208" ref="H14:K15" totalsRowShown="0" headerRowDxfId="71" dataDxfId="69" headerRowBorderDxfId="70" tableBorderDxfId="68">
  <tableColumns count="4">
    <tableColumn id="1" xr3:uid="{59B837C8-035B-4178-9684-92F1B3ADAFFB}" name="Ø barra_x000a_Ø rod" dataDxfId="67"/>
    <tableColumn id="2" xr3:uid="{256400ED-05DA-44EC-ABFB-7C242AF01108}" name="Profondità foro (mm)_x000a_Embedment depth (mm)" dataDxfId="66"/>
    <tableColumn id="4" xr3:uid="{BC0DED77-BDA5-4B2D-B064-39325911B24F}" name="Ø foro_x000a_Ø hole" dataDxfId="65">
      <calculatedColumnFormula>TRUNC(IFERROR(VLOOKUP(Tabella219208[Ø barra
Ø rod],Tabella54[[Barra filettata]:[Diametro foro
(mm)]],5,FALSE), ))</calculatedColumnFormula>
    </tableColumn>
    <tableColumn id="3" xr3:uid="{13DD339E-CF82-42C4-A856-9A98D30F058B}" name="N° cartucce_x000a_N. cartridges" dataDxfId="64">
      <calculatedColumnFormula>IFERROR(VLOOKUP(Tabella219208[Ø barra
Ø rod],Tabella54[],10,), )</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a2" displayName="Tabella2" ref="E14:F15" totalsRowShown="0" headerRowDxfId="63" dataDxfId="61" headerRowBorderDxfId="62" tableBorderDxfId="60">
  <tableColumns count="2">
    <tableColumn id="1" xr3:uid="{00000000-0010-0000-0000-000001000000}" name="Ø barra (BFK)_x000a_Ø rod (BFK)" dataDxfId="59"/>
    <tableColumn id="2" xr3:uid="{00000000-0010-0000-0000-000002000000}" name="N° cartucce_x000a_N. cartridges" dataDxfId="58">
      <calculatedColumnFormula>IFERROR((VLOOKUP(E15,Tabella1[],10,FALSE)), )</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ella1" displayName="Tabella1" ref="A9:J17" totalsRowShown="0" dataDxfId="56" headerRowBorderDxfId="57" tableBorderDxfId="55" totalsRowBorderDxfId="54">
  <autoFilter ref="A9:J17" xr:uid="{00000000-0009-0000-0100-000001000000}"/>
  <tableColumns count="10">
    <tableColumn id="1" xr3:uid="{00000000-0010-0000-0300-000001000000}" name="Barra filettata" dataDxfId="53"/>
    <tableColumn id="2" xr3:uid="{00000000-0010-0000-0300-000002000000}" name="Passo vite_x000a_(mm)" dataDxfId="52"/>
    <tableColumn id="3" xr3:uid="{00000000-0010-0000-0300-000003000000}" name="Diametro medio_x000a_(mm)" dataDxfId="51"/>
    <tableColumn id="4" xr3:uid="{00000000-0010-0000-0300-000004000000}" name="Sezione" dataDxfId="50">
      <calculatedColumnFormula>3.14*(C10/2)^2</calculatedColumnFormula>
    </tableColumn>
    <tableColumn id="5" xr3:uid="{00000000-0010-0000-0300-000005000000}" name="Diametro foro_x000a_(mm)" dataDxfId="49"/>
    <tableColumn id="6" xr3:uid="{00000000-0010-0000-0300-000006000000}" name="Profondità foro_x000a_(mm)" dataDxfId="48"/>
    <tableColumn id="7" xr3:uid="{00000000-0010-0000-0300-000007000000}" name="Volume netto_x000a_(ml)" dataDxfId="47">
      <calculatedColumnFormula>((E10/2)^2-(C10/2)^2)*PI()*F10/1000</calculatedColumnFormula>
    </tableColumn>
    <tableColumn id="8" xr3:uid="{00000000-0010-0000-0300-000008000000}" name="Volume lordo_x000a_(ml)" dataDxfId="46">
      <calculatedColumnFormula>$B$4/(($B$4-$B$2*$B$1)/(G10*(1+$B$3)))</calculatedColumnFormula>
    </tableColumn>
    <tableColumn id="9" xr3:uid="{00000000-0010-0000-0300-000009000000}" name="Numero fissaggi con 1 cartuccia" dataDxfId="45">
      <calculatedColumnFormula>FLOOR(($B$4-$B$2*$B$1)/(G10*(1+$B$3)),1)</calculatedColumnFormula>
    </tableColumn>
    <tableColumn id="10" xr3:uid="{00000000-0010-0000-0300-00000A000000}" name="Numero cartucce richieste" dataDxfId="44">
      <calculatedColumnFormula>CEILING($B$5*(G10*(1+$B$3))/($B$4-($B$1*$B$2)),1)</calculatedColumnFormula>
    </tableColumn>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ella9" displayName="Tabella9" ref="I66:J76" totalsRowShown="0" headerRowDxfId="43">
  <autoFilter ref="I66:J76" xr:uid="{00000000-0009-0000-0100-000009000000}"/>
  <tableColumns count="2">
    <tableColumn id="1" xr3:uid="{00000000-0010-0000-0500-000001000000}" name="Prodotto"/>
    <tableColumn id="2" xr3:uid="{00000000-0010-0000-0500-000002000000}" name="Volume (ml)"/>
  </tableColumns>
  <tableStyleInfo name="TableStyleLight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F693D49-1304-485F-8CA2-9BB9BEA6B226}" name="Tabella4" displayName="Tabella4" ref="A37:I46" totalsRowShown="0" headerRowDxfId="42" dataDxfId="40" headerRowBorderDxfId="41" tableBorderDxfId="39" totalsRowBorderDxfId="38">
  <autoFilter ref="A37:I46" xr:uid="{37895955-A167-4DC0-89AC-2EB5574CF58F}"/>
  <tableColumns count="9">
    <tableColumn id="1" xr3:uid="{783CBD61-A246-4C83-BCE4-6040877FBB14}" name="rebar" dataDxfId="37"/>
    <tableColumn id="2" xr3:uid="{B02B68F7-73FE-47CA-AD4B-74B996E44846}" name="Sezione" dataDxfId="36">
      <calculatedColumnFormula>3.14*POWER(A38,2)/4</calculatedColumnFormula>
    </tableColumn>
    <tableColumn id="3" xr3:uid="{D9381B0D-6EE4-4337-A998-9F2881E5E8CD}" name="Diametro foro_x000a_(mm)" dataDxfId="35"/>
    <tableColumn id="4" xr3:uid="{3805FE70-2D10-4522-9EF9-6D8B98ABC927}" name="Profondità foro_x000a_(mm)" dataDxfId="34"/>
    <tableColumn id="6" xr3:uid="{EE8A7DA6-45F3-485F-9913-2EBF2DF55B97}" name="Volume netto_x000a_(ml)" dataDxfId="33">
      <calculatedColumnFormula>(C38^2-A38^2)*PI()/4*D38/1000</calculatedColumnFormula>
    </tableColumn>
    <tableColumn id="7" xr3:uid="{10F0A878-4034-4486-94E5-391511F61692}" name="Volume lordo_x000a_(ml)" dataDxfId="32">
      <calculatedColumnFormula>$B$4/(($B$4-$B$2*$B$1)/(E38*(1+$B$3)))</calculatedColumnFormula>
    </tableColumn>
    <tableColumn id="8" xr3:uid="{4B8D032B-38E4-4DF2-9C7F-8B6758423104}" name="Numero fissaggi con 1 cartuccia" dataDxfId="31">
      <calculatedColumnFormula>FLOOR(($B$4-$B$2*$B$1)/(E38*(1+$B$3)),1)</calculatedColumnFormula>
    </tableColumn>
    <tableColumn id="9" xr3:uid="{4BB6A4FF-2F49-4CAB-A5DD-208F5BAFCEEA}" name="Numero installazioni" dataDxfId="30">
      <calculatedColumnFormula>Calcolo!$B$17</calculatedColumnFormula>
    </tableColumn>
    <tableColumn id="10" xr3:uid="{C5016637-F696-4D88-A1C5-1B0196DCEF86}" name="Numero cartucce richieste" dataDxfId="29">
      <calculatedColumnFormula>CEILING(H38*E38*(1+$B$3)/($B$4-$B$1*$B$2),1)</calculatedColumnFormula>
    </tableColumn>
  </tableColumns>
  <tableStyleInfo name="TableStyleLight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A1CCCF6-F6D7-4F3E-8063-7A12EF463F16}" name="Tabella54" displayName="Tabella54" ref="A21:J34" totalsRowShown="0" headerRowDxfId="28" dataDxfId="26" headerRowBorderDxfId="27" tableBorderDxfId="25" totalsRowBorderDxfId="24">
  <autoFilter ref="A21:J34" xr:uid="{F82C64D7-37F3-40D8-B319-9B105216DC5F}"/>
  <tableColumns count="10">
    <tableColumn id="1" xr3:uid="{76973AEB-B1D0-4397-8A4B-808CCB7093EB}" name="Barra filettata" dataDxfId="23"/>
    <tableColumn id="2" xr3:uid="{5F4FE04B-D09F-40A5-9985-9F4E7CD8CA92}" name="Passo vite_x000a_(mm)" dataDxfId="22"/>
    <tableColumn id="3" xr3:uid="{5085E297-93D4-4405-96E4-66EC2DC102AE}" name="Diametro medio_x000a_(mm)" dataDxfId="21"/>
    <tableColumn id="4" xr3:uid="{BBA985A7-606C-4C31-AA3F-3A730D60C5C3}" name="Sezione" dataDxfId="20">
      <calculatedColumnFormula>3.14*POWER(C22,2)/4</calculatedColumnFormula>
    </tableColumn>
    <tableColumn id="5" xr3:uid="{6FC1577D-B398-460D-8C8D-5D6CEFE9BE6A}" name="Diametro foro_x000a_(mm)" dataDxfId="19"/>
    <tableColumn id="6" xr3:uid="{E91A1C18-8A1F-43EB-8ACF-767B35BEA13C}" name="Profondità foro_x000a_(mm)" dataDxfId="18">
      <calculatedColumnFormula>Tabella219208[Profondità foro (mm)
Embedment depth (mm)]</calculatedColumnFormula>
    </tableColumn>
    <tableColumn id="7" xr3:uid="{FD8594F3-B31C-4BED-842C-9B76EEBAF81A}" name="Volume netto_x000a_(ml)" dataDxfId="17">
      <calculatedColumnFormula>(E22^2-C22^2)*PI()/4*F22/1000</calculatedColumnFormula>
    </tableColumn>
    <tableColumn id="8" xr3:uid="{E5F1305A-8EC2-488F-946F-D769CCB91C77}" name="Volume lordo_x000a_(ml)" dataDxfId="16">
      <calculatedColumnFormula>$B$4/(($B$4-$B$2*$B$1)/(G22*(1+$B$3)))</calculatedColumnFormula>
    </tableColumn>
    <tableColumn id="9" xr3:uid="{E5A1DB66-55B4-4D3C-8DCA-851673CD5A9C}" name="Numero fissaggi con 1 cartuccia" dataDxfId="15">
      <calculatedColumnFormula>FLOOR(($B$4-$B$2*$B$1)/(G22*(1+$B$3)),1)</calculatedColumnFormula>
    </tableColumn>
    <tableColumn id="10" xr3:uid="{6CCF8543-BBC7-4717-BBD4-D1F4F2580BDB}" name="Numero cartucce richieste" dataDxfId="14">
      <calculatedColumnFormula>CEILING($B$5*(G22*(1+$B$3))/($B$4-($B$1*$B$2)),1)</calculatedColumnFormula>
    </tableColumn>
  </tableColumns>
  <tableStyleInfo name="TableStyleLight1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7FCEFAB-6DFC-4F22-B9BA-6BFEF2FEFDF3}" name="Tabella6" displayName="Tabella6" ref="A50:I64" totalsRowShown="0" headerRowDxfId="13" dataDxfId="11" headerRowBorderDxfId="12" tableBorderDxfId="10" totalsRowBorderDxfId="9">
  <autoFilter ref="A50:I64" xr:uid="{F77F9321-BDE2-48AB-A620-224D44C7187E}"/>
  <tableColumns count="9">
    <tableColumn id="1" xr3:uid="{D14B4D64-7C3D-41F0-83E1-9E90A09470D1}" name="rebar" dataDxfId="8"/>
    <tableColumn id="2" xr3:uid="{9E4BCB6B-C574-4601-B5E8-0A59E12E1F98}" name="Sezione" dataDxfId="7">
      <calculatedColumnFormula>3.14*POWER(A51,2)/4</calculatedColumnFormula>
    </tableColumn>
    <tableColumn id="3" xr3:uid="{761C1D0B-173C-44DE-8837-9B574344121D}" name="Diametro foro_x000a_(mm)" dataDxfId="6"/>
    <tableColumn id="4" xr3:uid="{D935541F-E4D0-42EB-8361-68FC2E13BDE9}" name="Profondità foro_x000a_(mm)" dataDxfId="5">
      <calculatedColumnFormula>Tabella21920[Profondità foro (mm)
Embedment depth (mm)]</calculatedColumnFormula>
    </tableColumn>
    <tableColumn id="6" xr3:uid="{0E63F506-32B5-4699-B39B-5342AD8A61F6}" name="Volume netto_x000a_(ml)" dataDxfId="4">
      <calculatedColumnFormula>(C51^2-A51^2)*PI()/4*D51/1000</calculatedColumnFormula>
    </tableColumn>
    <tableColumn id="7" xr3:uid="{21F90A73-D7F6-482F-B4E0-7619165D449D}" name="Volume lordo_x000a_(ml)" dataDxfId="3">
      <calculatedColumnFormula>$B$4/(($B$4-$B$2*$B$1)/(E51*(1+$B$3)))</calculatedColumnFormula>
    </tableColumn>
    <tableColumn id="8" xr3:uid="{D77D06B3-2B81-40E1-BDC5-72A63B0563B5}" name="Numero fissaggi con 1 cartuccia" dataDxfId="2">
      <calculatedColumnFormula>FLOOR(($B$4-$B$2*$B$1)/(E51*(1+$B$3)),1)</calculatedColumnFormula>
    </tableColumn>
    <tableColumn id="9" xr3:uid="{4F38926D-2EF6-48B9-8C69-AE8FD577C68D}" name="Numero installazioni" dataDxfId="1">
      <calculatedColumnFormula>Calcolo!$B$17</calculatedColumnFormula>
    </tableColumn>
    <tableColumn id="10" xr3:uid="{0709A7F0-7277-4CFA-ABFD-4F2F8AC169EA}" name="Numero cartucce richieste" dataDxfId="0">
      <calculatedColumnFormula>CEILING(H51*E51*(1+$B$3)/($B$4-$B$1*$B$2),1)</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2.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42"/>
  <sheetViews>
    <sheetView tabSelected="1" zoomScaleNormal="100" workbookViewId="0">
      <selection activeCell="B13" sqref="B13:C13"/>
    </sheetView>
  </sheetViews>
  <sheetFormatPr defaultColWidth="9.140625" defaultRowHeight="12.75" x14ac:dyDescent="0.2"/>
  <cols>
    <col min="1" max="1" width="31.85546875" style="53" customWidth="1"/>
    <col min="2" max="2" width="8.5703125" style="53" customWidth="1"/>
    <col min="3" max="3" width="10.42578125" style="53" customWidth="1"/>
    <col min="4" max="4" width="9.140625" style="53"/>
    <col min="5" max="5" width="24.42578125" style="53" customWidth="1"/>
    <col min="6" max="6" width="19.42578125" style="53" customWidth="1"/>
    <col min="7" max="7" width="9.140625" style="53"/>
    <col min="8" max="8" width="20.7109375" style="53" bestFit="1" customWidth="1"/>
    <col min="9" max="9" width="33.7109375" style="53" bestFit="1" customWidth="1"/>
    <col min="10" max="10" width="14.140625" style="53" bestFit="1" customWidth="1"/>
    <col min="11" max="11" width="21.28515625" style="53" bestFit="1" customWidth="1"/>
    <col min="12" max="12" width="33.7109375" style="53" bestFit="1" customWidth="1"/>
    <col min="13" max="13" width="33.7109375" style="53" customWidth="1"/>
    <col min="14" max="14" width="19" style="53" bestFit="1" customWidth="1"/>
    <col min="15" max="16384" width="9.140625" style="53"/>
  </cols>
  <sheetData>
    <row r="1" spans="1:34" x14ac:dyDescent="0.2">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row>
    <row r="2" spans="1:34" x14ac:dyDescent="0.2">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row>
    <row r="3" spans="1:34" x14ac:dyDescent="0.2">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row>
    <row r="4" spans="1:34" x14ac:dyDescent="0.2">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row>
    <row r="5" spans="1:34" x14ac:dyDescent="0.2">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row>
    <row r="6" spans="1:34" x14ac:dyDescent="0.2">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row>
    <row r="7" spans="1:34"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row>
    <row r="8" spans="1:34"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row>
    <row r="9" spans="1:34" ht="54" customHeight="1" x14ac:dyDescent="0.2">
      <c r="A9" s="74" t="s">
        <v>66</v>
      </c>
      <c r="B9" s="74"/>
      <c r="C9" s="74"/>
      <c r="D9" s="74"/>
      <c r="E9" s="74"/>
      <c r="F9" s="74"/>
      <c r="G9" s="74"/>
      <c r="H9" s="74"/>
      <c r="I9" s="74"/>
      <c r="J9" s="74"/>
      <c r="K9" s="74"/>
      <c r="L9" s="52"/>
      <c r="M9" s="52"/>
      <c r="N9" s="52"/>
      <c r="O9" s="52"/>
      <c r="P9" s="52"/>
      <c r="Q9" s="52"/>
      <c r="R9" s="52"/>
      <c r="S9" s="52"/>
      <c r="T9" s="52"/>
      <c r="U9" s="52"/>
      <c r="V9" s="52"/>
      <c r="W9" s="52"/>
      <c r="X9" s="52"/>
      <c r="Y9" s="52"/>
      <c r="Z9" s="52"/>
      <c r="AA9" s="52"/>
      <c r="AB9" s="52"/>
      <c r="AC9" s="52"/>
      <c r="AD9" s="52"/>
      <c r="AE9" s="52"/>
      <c r="AF9" s="52"/>
      <c r="AG9" s="52"/>
      <c r="AH9" s="52"/>
    </row>
    <row r="10" spans="1:34" x14ac:dyDescent="0.2">
      <c r="A10" s="52" t="str" cm="1">
        <f t="array" aca="1" ref="A10" ca="1">LEFT(MID(CELL("nomefile",A1),FIND("[",CELL("nomefile",A1))+1,FIND("]", CELL("nomefile",A1))-FIND("[",CELL("nomefile",A1))-1),FIND(".xls",SUBSTITUTE(MID(CELL("nomefile",A1),FIND("[",CELL("nomefile",A1))+1,FIND("]", CELL("nomefile",A1))-FIND("[",CELL("nomefile",A1))-1),".xls",".xls",LEN(MID(CELL("nomefile",A1),FIND("[",CELL("nomefile",A1))+1,FIND("]", CELL("nomefile",A1))-FIND("[",CELL("nomefile",A1))-1))-LEN(SUBSTITUTE(MID(CELL("nomefile",A1),FIND("[",CELL("nomefile",A1))+1,FIND("]", CELL("nomefile",A1))-FIND("[",CELL("nomefile",A1))-1),".xls"," "))))-1)</f>
        <v>KEM VOLUME CALC_rev08</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row>
    <row r="11" spans="1:34" ht="18" x14ac:dyDescent="0.2">
      <c r="A11" s="54"/>
      <c r="B11" s="54"/>
      <c r="C11" s="54"/>
      <c r="D11" s="54"/>
      <c r="E11" s="54"/>
      <c r="F11" s="54"/>
      <c r="G11" s="54"/>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row>
    <row r="12" spans="1:34" ht="18.75" thickBot="1" x14ac:dyDescent="0.25">
      <c r="A12" s="54"/>
      <c r="B12" s="54"/>
      <c r="C12" s="54"/>
      <c r="D12" s="54"/>
      <c r="E12" s="54"/>
      <c r="F12" s="54"/>
      <c r="G12" s="54"/>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row>
    <row r="13" spans="1:34" ht="37.5" thickBot="1" x14ac:dyDescent="0.25">
      <c r="A13" s="55" t="s">
        <v>37</v>
      </c>
      <c r="B13" s="81"/>
      <c r="C13" s="82"/>
      <c r="D13" s="54"/>
      <c r="E13" s="78" t="s">
        <v>40</v>
      </c>
      <c r="F13" s="79"/>
      <c r="G13" s="52"/>
      <c r="H13" s="78" t="s">
        <v>48</v>
      </c>
      <c r="I13" s="80"/>
      <c r="J13" s="80"/>
      <c r="K13" s="79"/>
      <c r="L13" s="52"/>
      <c r="M13" s="52"/>
      <c r="N13" s="52"/>
      <c r="O13" s="52"/>
      <c r="P13" s="52"/>
      <c r="Q13" s="52"/>
      <c r="R13" s="52"/>
      <c r="S13" s="52"/>
      <c r="T13" s="52"/>
      <c r="U13" s="52"/>
      <c r="V13" s="52"/>
      <c r="W13" s="52"/>
      <c r="X13" s="52"/>
      <c r="Y13" s="52"/>
      <c r="Z13" s="52"/>
      <c r="AA13" s="52"/>
      <c r="AB13" s="52"/>
      <c r="AC13" s="52"/>
      <c r="AD13" s="52"/>
      <c r="AE13" s="52"/>
      <c r="AF13" s="52"/>
      <c r="AG13" s="52"/>
      <c r="AH13" s="52"/>
    </row>
    <row r="14" spans="1:34" ht="30.75" thickBot="1" x14ac:dyDescent="0.25">
      <c r="B14" s="52"/>
      <c r="C14" s="52"/>
      <c r="D14" s="54"/>
      <c r="E14" s="61" t="s">
        <v>43</v>
      </c>
      <c r="F14" s="61" t="s">
        <v>44</v>
      </c>
      <c r="G14" s="56"/>
      <c r="H14" s="61" t="s">
        <v>45</v>
      </c>
      <c r="I14" s="62" t="s">
        <v>46</v>
      </c>
      <c r="J14" s="62" t="s">
        <v>47</v>
      </c>
      <c r="K14" s="62" t="s">
        <v>42</v>
      </c>
      <c r="L14" s="52"/>
      <c r="M14" s="52"/>
      <c r="N14" s="52"/>
      <c r="O14" s="52"/>
      <c r="P14" s="52"/>
      <c r="Q14" s="52"/>
      <c r="R14" s="52"/>
      <c r="S14" s="52"/>
      <c r="T14" s="52"/>
      <c r="U14" s="52"/>
      <c r="V14" s="52"/>
      <c r="W14" s="52"/>
      <c r="X14" s="52"/>
      <c r="Y14" s="52"/>
      <c r="Z14" s="52"/>
      <c r="AA14" s="52"/>
      <c r="AB14" s="52"/>
      <c r="AC14" s="52"/>
      <c r="AD14" s="52"/>
      <c r="AE14" s="52"/>
      <c r="AF14" s="52"/>
      <c r="AG14" s="52"/>
      <c r="AH14" s="52"/>
    </row>
    <row r="15" spans="1:34" ht="37.5" thickBot="1" x14ac:dyDescent="0.25">
      <c r="A15" s="55" t="s">
        <v>38</v>
      </c>
      <c r="B15" s="65">
        <f>IFERROR((VLOOKUP(B13,Dati!I67:J76,2, FALSE)), )</f>
        <v>0</v>
      </c>
      <c r="C15" s="57" t="s">
        <v>1</v>
      </c>
      <c r="D15" s="54"/>
      <c r="E15" s="66"/>
      <c r="F15" s="60">
        <f>IFERROR((VLOOKUP(E15,Tabella1[],10,FALSE)), )</f>
        <v>0</v>
      </c>
      <c r="G15" s="56"/>
      <c r="H15" s="66"/>
      <c r="I15" s="67"/>
      <c r="J15" s="63">
        <f>TRUNC(IFERROR(VLOOKUP(Tabella219208[Ø barra
Ø rod],Tabella54[[Barra filettata]:[Diametro foro
(mm)]],5,FALSE), ))</f>
        <v>0</v>
      </c>
      <c r="K15" s="60">
        <f>IFERROR(VLOOKUP(Tabella219208[Ø barra
Ø rod],Tabella54[],10,), )</f>
        <v>0</v>
      </c>
      <c r="L15" s="52"/>
      <c r="M15" s="52"/>
      <c r="N15" s="52"/>
      <c r="O15" s="52"/>
      <c r="P15" s="52"/>
      <c r="Q15" s="52"/>
      <c r="R15" s="52"/>
      <c r="S15" s="52"/>
      <c r="T15" s="52"/>
      <c r="U15" s="52"/>
      <c r="V15" s="52"/>
      <c r="W15" s="52"/>
      <c r="X15" s="52"/>
      <c r="Y15" s="52"/>
      <c r="Z15" s="52"/>
      <c r="AA15" s="52"/>
      <c r="AB15" s="52"/>
      <c r="AC15" s="52"/>
      <c r="AD15" s="52"/>
      <c r="AE15" s="52"/>
      <c r="AF15" s="52"/>
      <c r="AG15" s="52"/>
      <c r="AH15" s="52"/>
    </row>
    <row r="16" spans="1:34" ht="18.75" thickBot="1" x14ac:dyDescent="0.25">
      <c r="A16" s="54"/>
      <c r="B16" s="54"/>
      <c r="C16" s="54"/>
      <c r="D16" s="54"/>
      <c r="E16" s="56"/>
      <c r="F16" s="56"/>
      <c r="G16" s="56"/>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row>
    <row r="17" spans="1:34" ht="37.5" thickBot="1" x14ac:dyDescent="0.25">
      <c r="A17" s="55" t="s">
        <v>39</v>
      </c>
      <c r="B17" s="69"/>
      <c r="C17" s="57"/>
      <c r="D17" s="54"/>
      <c r="E17" s="58"/>
      <c r="F17" s="58"/>
      <c r="G17" s="56"/>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row>
    <row r="18" spans="1:34" ht="18.75" thickBot="1" x14ac:dyDescent="0.25">
      <c r="A18" s="54"/>
      <c r="B18" s="54"/>
      <c r="C18" s="54"/>
      <c r="D18" s="54"/>
      <c r="E18" s="58"/>
      <c r="F18" s="58"/>
      <c r="G18" s="56"/>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row>
    <row r="19" spans="1:34" ht="33.75" customHeight="1" thickBot="1" x14ac:dyDescent="0.25">
      <c r="A19" s="54"/>
      <c r="B19" s="54"/>
      <c r="C19" s="54"/>
      <c r="D19" s="54"/>
      <c r="E19" s="78" t="s">
        <v>41</v>
      </c>
      <c r="F19" s="79"/>
      <c r="G19" s="56"/>
      <c r="H19" s="78" t="s">
        <v>49</v>
      </c>
      <c r="I19" s="80"/>
      <c r="J19" s="80"/>
      <c r="K19" s="79"/>
      <c r="L19" s="52"/>
      <c r="M19" s="52"/>
      <c r="N19" s="52"/>
      <c r="O19" s="52"/>
      <c r="P19" s="52"/>
      <c r="Q19" s="52"/>
      <c r="R19" s="52"/>
      <c r="S19" s="52"/>
      <c r="T19" s="52"/>
      <c r="U19" s="52"/>
      <c r="V19" s="52"/>
      <c r="W19" s="52"/>
      <c r="X19" s="52"/>
      <c r="Y19" s="52"/>
      <c r="Z19" s="52"/>
      <c r="AA19" s="52"/>
      <c r="AB19" s="52"/>
      <c r="AC19" s="52"/>
      <c r="AD19" s="52"/>
      <c r="AE19" s="52"/>
      <c r="AF19" s="52"/>
      <c r="AG19" s="52"/>
      <c r="AH19" s="52"/>
    </row>
    <row r="20" spans="1:34" ht="30.75" thickBot="1" x14ac:dyDescent="0.25">
      <c r="A20" s="54"/>
      <c r="B20" s="54"/>
      <c r="C20" s="54"/>
      <c r="D20" s="54"/>
      <c r="E20" s="61" t="s">
        <v>50</v>
      </c>
      <c r="F20" s="61" t="s">
        <v>42</v>
      </c>
      <c r="G20" s="56"/>
      <c r="H20" s="61" t="s">
        <v>50</v>
      </c>
      <c r="I20" s="62" t="s">
        <v>46</v>
      </c>
      <c r="J20" s="62" t="s">
        <v>47</v>
      </c>
      <c r="K20" s="62" t="s">
        <v>42</v>
      </c>
      <c r="L20" s="52"/>
      <c r="M20" s="52"/>
      <c r="N20" s="52"/>
      <c r="O20" s="52"/>
      <c r="P20" s="52"/>
      <c r="Q20" s="52"/>
      <c r="R20" s="52"/>
      <c r="S20" s="52"/>
      <c r="T20" s="52"/>
      <c r="U20" s="52"/>
      <c r="V20" s="52"/>
      <c r="W20" s="52"/>
      <c r="X20" s="52"/>
      <c r="Y20" s="52"/>
      <c r="Z20" s="52"/>
      <c r="AA20" s="52"/>
      <c r="AB20" s="52"/>
      <c r="AC20" s="52"/>
      <c r="AD20" s="52"/>
      <c r="AE20" s="52"/>
      <c r="AF20" s="52"/>
      <c r="AG20" s="52"/>
      <c r="AH20" s="52"/>
    </row>
    <row r="21" spans="1:34" ht="34.5" customHeight="1" x14ac:dyDescent="0.2">
      <c r="A21" s="54"/>
      <c r="B21" s="54"/>
      <c r="C21" s="54"/>
      <c r="D21" s="54"/>
      <c r="E21" s="68"/>
      <c r="F21" s="60">
        <f>IFERROR(VLOOKUP(Tabella219[Ø barra
Ø rebar],Tabella4[],9,FALSE), )</f>
        <v>0</v>
      </c>
      <c r="G21" s="56"/>
      <c r="H21" s="68"/>
      <c r="I21" s="67"/>
      <c r="J21" s="63">
        <f>TRUNC(IFERROR(VLOOKUP(Tabella21920[Ø barra
Ø rebar],Tabella6[],3,FALSE), ))</f>
        <v>0</v>
      </c>
      <c r="K21" s="60">
        <f>IFERROR(VLOOKUP(Tabella21920[Ø barra
Ø rebar],Tabella6[],9,), )</f>
        <v>0</v>
      </c>
      <c r="L21" s="52"/>
      <c r="M21" s="52"/>
      <c r="N21" s="52"/>
      <c r="O21" s="52"/>
      <c r="P21" s="52"/>
      <c r="Q21" s="52"/>
      <c r="R21" s="52"/>
      <c r="S21" s="52"/>
      <c r="T21" s="52"/>
      <c r="U21" s="52"/>
      <c r="V21" s="52"/>
      <c r="W21" s="52"/>
      <c r="X21" s="52"/>
      <c r="Y21" s="52"/>
      <c r="Z21" s="52"/>
      <c r="AA21" s="52"/>
      <c r="AB21" s="52"/>
      <c r="AC21" s="52"/>
      <c r="AD21" s="52"/>
      <c r="AE21" s="52"/>
      <c r="AF21" s="52"/>
      <c r="AG21" s="52"/>
      <c r="AH21" s="52"/>
    </row>
    <row r="22" spans="1:34" ht="18" x14ac:dyDescent="0.2">
      <c r="A22" s="52"/>
      <c r="B22" s="52"/>
      <c r="C22" s="52"/>
      <c r="D22" s="52"/>
      <c r="E22" s="52"/>
      <c r="F22" s="52"/>
      <c r="G22" s="56"/>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row>
    <row r="23" spans="1:34" x14ac:dyDescent="0.2">
      <c r="A23" s="52"/>
      <c r="B23" s="52"/>
      <c r="C23" s="52"/>
      <c r="D23" s="52"/>
      <c r="E23" s="52"/>
      <c r="F23" s="52"/>
      <c r="G23" s="58"/>
      <c r="H23" s="58"/>
      <c r="I23" s="58"/>
      <c r="J23" s="58"/>
      <c r="K23" s="52"/>
      <c r="L23" s="52"/>
      <c r="M23" s="52"/>
      <c r="N23" s="52"/>
      <c r="O23" s="52"/>
      <c r="P23" s="52"/>
      <c r="Q23" s="52"/>
      <c r="R23" s="52"/>
      <c r="S23" s="52"/>
      <c r="T23" s="52"/>
      <c r="U23" s="52"/>
      <c r="V23" s="52"/>
      <c r="W23" s="52"/>
      <c r="X23" s="52"/>
      <c r="Y23" s="52"/>
      <c r="Z23" s="52"/>
      <c r="AA23" s="52"/>
      <c r="AB23" s="52"/>
      <c r="AC23" s="52"/>
      <c r="AD23" s="52"/>
      <c r="AE23" s="52"/>
      <c r="AF23" s="52"/>
      <c r="AG23" s="52"/>
      <c r="AH23" s="52"/>
    </row>
    <row r="24" spans="1:34" x14ac:dyDescent="0.2">
      <c r="A24" s="52"/>
      <c r="B24" s="52"/>
      <c r="C24" s="52"/>
      <c r="D24" s="52"/>
      <c r="E24" s="52"/>
      <c r="F24" s="52"/>
      <c r="G24" s="58"/>
      <c r="H24" s="58"/>
      <c r="I24" s="58"/>
      <c r="J24" s="58"/>
      <c r="K24" s="52"/>
      <c r="L24" s="52"/>
      <c r="M24" s="52"/>
      <c r="N24" s="52"/>
      <c r="O24" s="52"/>
      <c r="P24" s="52"/>
      <c r="Q24" s="52"/>
      <c r="R24" s="52"/>
      <c r="S24" s="52"/>
      <c r="T24" s="52"/>
      <c r="U24" s="52"/>
      <c r="V24" s="52"/>
      <c r="W24" s="52"/>
      <c r="X24" s="52"/>
      <c r="Y24" s="52"/>
      <c r="Z24" s="52"/>
      <c r="AA24" s="52"/>
      <c r="AB24" s="52"/>
      <c r="AC24" s="52"/>
      <c r="AD24" s="52"/>
      <c r="AE24" s="52"/>
      <c r="AF24" s="52"/>
      <c r="AG24" s="52"/>
      <c r="AH24" s="52"/>
    </row>
    <row r="25" spans="1:34" x14ac:dyDescent="0.2">
      <c r="A25" s="52"/>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row>
    <row r="26" spans="1:34" x14ac:dyDescent="0.2">
      <c r="A26" s="52"/>
      <c r="B26" s="52"/>
      <c r="C26" s="52"/>
      <c r="D26" s="52"/>
      <c r="E26" s="52"/>
      <c r="F26" s="52"/>
      <c r="G26" s="58"/>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row>
    <row r="27" spans="1:34" x14ac:dyDescent="0.2">
      <c r="A27" s="77" t="s">
        <v>28</v>
      </c>
      <c r="B27" s="77"/>
      <c r="C27" s="77"/>
      <c r="D27" s="59"/>
      <c r="E27" s="77" t="s">
        <v>52</v>
      </c>
      <c r="F27" s="77"/>
      <c r="G27" s="77"/>
      <c r="H27" s="59"/>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row>
    <row r="28" spans="1:34" x14ac:dyDescent="0.2">
      <c r="A28" s="64"/>
      <c r="B28" s="64"/>
      <c r="C28" s="64"/>
      <c r="D28" s="59"/>
      <c r="E28" s="64"/>
      <c r="F28" s="64"/>
      <c r="G28" s="64"/>
      <c r="H28" s="59"/>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row>
    <row r="29" spans="1:34" x14ac:dyDescent="0.2">
      <c r="A29" s="76" t="s">
        <v>29</v>
      </c>
      <c r="B29" s="76"/>
      <c r="C29" s="76"/>
      <c r="D29" s="59"/>
      <c r="E29" s="76" t="s">
        <v>53</v>
      </c>
      <c r="F29" s="76"/>
      <c r="G29" s="76"/>
      <c r="H29" s="59"/>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row>
    <row r="30" spans="1:34" x14ac:dyDescent="0.2">
      <c r="A30" s="76" t="s">
        <v>51</v>
      </c>
      <c r="B30" s="76"/>
      <c r="C30" s="76"/>
      <c r="D30" s="59"/>
      <c r="E30" s="76" t="s">
        <v>54</v>
      </c>
      <c r="F30" s="76"/>
      <c r="G30" s="76"/>
      <c r="H30" s="59"/>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row>
    <row r="31" spans="1:34" x14ac:dyDescent="0.2">
      <c r="A31" s="76" t="s">
        <v>30</v>
      </c>
      <c r="B31" s="76"/>
      <c r="C31" s="76"/>
      <c r="D31" s="59"/>
      <c r="E31" s="76" t="s">
        <v>55</v>
      </c>
      <c r="F31" s="76"/>
      <c r="G31" s="76"/>
      <c r="H31" s="59"/>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row>
    <row r="32" spans="1:34" x14ac:dyDescent="0.2">
      <c r="A32" s="76"/>
      <c r="B32" s="76"/>
      <c r="C32" s="76"/>
      <c r="D32" s="59"/>
      <c r="E32" s="76"/>
      <c r="F32" s="76"/>
      <c r="G32" s="76"/>
      <c r="H32" s="59"/>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row>
    <row r="33" spans="1:34" x14ac:dyDescent="0.2">
      <c r="A33" s="76" t="s">
        <v>65</v>
      </c>
      <c r="B33" s="76"/>
      <c r="C33" s="76"/>
      <c r="D33" s="59"/>
      <c r="E33" s="76" t="s">
        <v>57</v>
      </c>
      <c r="F33" s="76"/>
      <c r="G33" s="76"/>
      <c r="H33" s="59"/>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row>
    <row r="34" spans="1:34" x14ac:dyDescent="0.2">
      <c r="A34" s="76" t="s">
        <v>31</v>
      </c>
      <c r="B34" s="76"/>
      <c r="C34" s="76"/>
      <c r="D34" s="59"/>
      <c r="E34" s="76" t="s">
        <v>56</v>
      </c>
      <c r="F34" s="76"/>
      <c r="G34" s="76"/>
      <c r="H34" s="59"/>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row>
    <row r="35" spans="1:34" x14ac:dyDescent="0.2">
      <c r="A35" s="76"/>
      <c r="B35" s="76"/>
      <c r="C35" s="76"/>
      <c r="D35" s="59"/>
      <c r="E35" s="76"/>
      <c r="F35" s="76"/>
      <c r="G35" s="76"/>
      <c r="H35" s="59"/>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row>
    <row r="36" spans="1:34" x14ac:dyDescent="0.2">
      <c r="A36" s="76" t="s">
        <v>32</v>
      </c>
      <c r="B36" s="76"/>
      <c r="C36" s="76"/>
      <c r="D36" s="59"/>
      <c r="E36" s="76" t="s">
        <v>58</v>
      </c>
      <c r="F36" s="76"/>
      <c r="G36" s="76"/>
      <c r="H36" s="59"/>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row>
    <row r="37" spans="1:34" x14ac:dyDescent="0.2">
      <c r="A37" s="76" t="s">
        <v>36</v>
      </c>
      <c r="B37" s="76"/>
      <c r="C37" s="76"/>
      <c r="D37" s="59"/>
      <c r="E37" s="76" t="s">
        <v>56</v>
      </c>
      <c r="F37" s="76"/>
      <c r="G37" s="76"/>
      <c r="H37" s="59"/>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row>
    <row r="38" spans="1:34" x14ac:dyDescent="0.2">
      <c r="A38" s="76" t="s">
        <v>33</v>
      </c>
      <c r="B38" s="76"/>
      <c r="C38" s="76"/>
      <c r="D38" s="59"/>
      <c r="E38" s="76" t="s">
        <v>59</v>
      </c>
      <c r="F38" s="76"/>
      <c r="G38" s="76"/>
      <c r="H38" s="59"/>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row>
    <row r="39" spans="1:34" x14ac:dyDescent="0.2">
      <c r="A39" s="76"/>
      <c r="B39" s="76"/>
      <c r="C39" s="76"/>
      <c r="D39" s="59"/>
      <c r="E39" s="76"/>
      <c r="F39" s="76"/>
      <c r="G39" s="76"/>
      <c r="H39" s="59"/>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row>
    <row r="40" spans="1:34" x14ac:dyDescent="0.2">
      <c r="A40" s="76" t="s">
        <v>34</v>
      </c>
      <c r="B40" s="76"/>
      <c r="C40" s="76"/>
      <c r="D40" s="76"/>
      <c r="E40" s="76" t="s">
        <v>60</v>
      </c>
      <c r="F40" s="76"/>
      <c r="G40" s="76"/>
      <c r="H40" s="76"/>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row>
    <row r="41" spans="1:34" x14ac:dyDescent="0.2">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row>
    <row r="42" spans="1:34" ht="38.25" customHeight="1" x14ac:dyDescent="0.2">
      <c r="A42" s="75" t="s">
        <v>68</v>
      </c>
      <c r="B42" s="75"/>
      <c r="C42" s="75"/>
      <c r="D42" s="75"/>
      <c r="E42" s="71" t="s">
        <v>69</v>
      </c>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row>
    <row r="43" spans="1:34" x14ac:dyDescent="0.2">
      <c r="A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row>
    <row r="44" spans="1:34" x14ac:dyDescent="0.2">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row>
    <row r="45" spans="1:34" x14ac:dyDescent="0.2">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row>
    <row r="46" spans="1:34" x14ac:dyDescent="0.2">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row>
    <row r="47" spans="1:34" ht="54" customHeight="1" x14ac:dyDescent="0.2">
      <c r="A47" s="74" t="s">
        <v>67</v>
      </c>
      <c r="B47" s="74"/>
      <c r="C47" s="74"/>
      <c r="D47" s="74"/>
      <c r="E47" s="74"/>
      <c r="F47" s="74"/>
      <c r="G47" s="74"/>
      <c r="H47" s="74"/>
      <c r="I47" s="74"/>
      <c r="J47" s="74"/>
      <c r="K47" s="74"/>
      <c r="L47" s="52"/>
      <c r="M47" s="52"/>
      <c r="N47" s="52"/>
      <c r="O47" s="52"/>
      <c r="P47" s="52"/>
      <c r="Q47" s="52"/>
      <c r="R47" s="52"/>
      <c r="S47" s="52"/>
      <c r="T47" s="52"/>
      <c r="U47" s="52"/>
      <c r="V47" s="52"/>
      <c r="W47" s="52"/>
      <c r="X47" s="52"/>
      <c r="Y47" s="52"/>
      <c r="Z47" s="52"/>
      <c r="AA47" s="52"/>
      <c r="AB47" s="52"/>
      <c r="AC47" s="52"/>
      <c r="AD47" s="52"/>
      <c r="AE47" s="52"/>
      <c r="AF47" s="52"/>
      <c r="AG47" s="52"/>
      <c r="AH47" s="52"/>
    </row>
    <row r="48" spans="1:34" x14ac:dyDescent="0.2">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row>
    <row r="49" spans="1:34" ht="15" x14ac:dyDescent="0.2">
      <c r="A49" s="70"/>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row>
    <row r="50" spans="1:34" x14ac:dyDescent="0.2">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row>
    <row r="51" spans="1:34" x14ac:dyDescent="0.2">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row>
    <row r="52" spans="1:34" x14ac:dyDescent="0.2">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row>
    <row r="53" spans="1:34" x14ac:dyDescent="0.2">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row>
    <row r="54" spans="1:34" x14ac:dyDescent="0.2">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row>
    <row r="55" spans="1:34" x14ac:dyDescent="0.2">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row>
    <row r="56" spans="1:34" x14ac:dyDescent="0.2">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row>
    <row r="57" spans="1:34" x14ac:dyDescent="0.2">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row>
    <row r="58" spans="1:34" x14ac:dyDescent="0.2">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row>
    <row r="59" spans="1:34" x14ac:dyDescent="0.2">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row>
    <row r="60" spans="1:34" x14ac:dyDescent="0.2">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row>
    <row r="61" spans="1:34" x14ac:dyDescent="0.2">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row>
    <row r="62" spans="1:34" x14ac:dyDescent="0.2">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row>
    <row r="63" spans="1:34" x14ac:dyDescent="0.2">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row>
    <row r="64" spans="1:34" x14ac:dyDescent="0.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row>
    <row r="65" spans="1:34" x14ac:dyDescent="0.2">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row>
    <row r="66" spans="1:34" ht="15" x14ac:dyDescent="0.2">
      <c r="A66" s="72" t="s">
        <v>70</v>
      </c>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row>
    <row r="67" spans="1:34" x14ac:dyDescent="0.2">
      <c r="A67" s="73" t="s">
        <v>71</v>
      </c>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row>
    <row r="68" spans="1:34" x14ac:dyDescent="0.2">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row>
    <row r="69" spans="1:34" x14ac:dyDescent="0.2">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row>
    <row r="70" spans="1:34" x14ac:dyDescent="0.2">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row>
    <row r="71" spans="1:34" x14ac:dyDescent="0.2">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row>
    <row r="72" spans="1:34" x14ac:dyDescent="0.2">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row>
    <row r="73" spans="1:34" x14ac:dyDescent="0.2">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row>
    <row r="74" spans="1:34" x14ac:dyDescent="0.2">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row>
    <row r="75" spans="1:34" x14ac:dyDescent="0.2">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row>
    <row r="76" spans="1:34" x14ac:dyDescent="0.2">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row>
    <row r="77" spans="1:34" x14ac:dyDescent="0.2">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row>
    <row r="78" spans="1:34" x14ac:dyDescent="0.2">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row>
    <row r="79" spans="1:34" x14ac:dyDescent="0.2">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row>
    <row r="80" spans="1:34" x14ac:dyDescent="0.2">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row>
    <row r="81" spans="1:34" x14ac:dyDescent="0.2">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row>
    <row r="82" spans="1:34" x14ac:dyDescent="0.2">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row>
    <row r="83" spans="1:34" x14ac:dyDescent="0.2">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row>
    <row r="84" spans="1:34" x14ac:dyDescent="0.2">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row>
    <row r="85" spans="1:34" x14ac:dyDescent="0.2">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row>
    <row r="86" spans="1:34" x14ac:dyDescent="0.2">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row>
    <row r="87" spans="1:34" x14ac:dyDescent="0.2">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row>
    <row r="88" spans="1:34" x14ac:dyDescent="0.2">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row>
    <row r="89" spans="1:34" x14ac:dyDescent="0.2">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row>
    <row r="90" spans="1:34" x14ac:dyDescent="0.2">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row>
    <row r="91" spans="1:34" x14ac:dyDescent="0.2">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row>
    <row r="92" spans="1:34" x14ac:dyDescent="0.2">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row>
    <row r="93" spans="1:34" x14ac:dyDescent="0.2">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row>
    <row r="94" spans="1:34" x14ac:dyDescent="0.2">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row>
    <row r="95" spans="1:34" x14ac:dyDescent="0.2">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row>
    <row r="96" spans="1:34" x14ac:dyDescent="0.2">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row>
    <row r="97" spans="1:34" x14ac:dyDescent="0.2">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row>
    <row r="98" spans="1:34" x14ac:dyDescent="0.2">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row>
    <row r="99" spans="1:34" x14ac:dyDescent="0.2">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row>
    <row r="100" spans="1:34" x14ac:dyDescent="0.2">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row>
    <row r="101" spans="1:34" x14ac:dyDescent="0.2">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row>
    <row r="102" spans="1:34" x14ac:dyDescent="0.2">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row>
    <row r="103" spans="1:34" x14ac:dyDescent="0.2">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row>
    <row r="104" spans="1:34" x14ac:dyDescent="0.2">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row>
    <row r="105" spans="1:34" x14ac:dyDescent="0.2">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row>
    <row r="106" spans="1:34" x14ac:dyDescent="0.2">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row>
    <row r="107" spans="1:34" x14ac:dyDescent="0.2">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row>
    <row r="108" spans="1:34" x14ac:dyDescent="0.2">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row>
    <row r="109" spans="1:34" x14ac:dyDescent="0.2">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row>
    <row r="110" spans="1:34" x14ac:dyDescent="0.2">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row>
    <row r="111" spans="1:34" x14ac:dyDescent="0.2">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row>
    <row r="112" spans="1:34" x14ac:dyDescent="0.2">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row>
    <row r="113" spans="1:34" x14ac:dyDescent="0.2">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row>
    <row r="114" spans="1:34" x14ac:dyDescent="0.2">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row>
    <row r="115" spans="1:34" x14ac:dyDescent="0.2">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row>
    <row r="116" spans="1:34" x14ac:dyDescent="0.2">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row>
    <row r="117" spans="1:34" x14ac:dyDescent="0.2">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row>
    <row r="118" spans="1:34" x14ac:dyDescent="0.2">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row>
    <row r="119" spans="1:34" x14ac:dyDescent="0.2">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row>
    <row r="120" spans="1:34" x14ac:dyDescent="0.2">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row>
    <row r="121" spans="1:34" x14ac:dyDescent="0.2">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row>
    <row r="122" spans="1:34" x14ac:dyDescent="0.2">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row>
    <row r="123" spans="1:34" x14ac:dyDescent="0.2">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row>
    <row r="124" spans="1:34" x14ac:dyDescent="0.2">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row>
    <row r="125" spans="1:34" x14ac:dyDescent="0.2">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row>
    <row r="126" spans="1:34" x14ac:dyDescent="0.2">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row>
    <row r="127" spans="1:34" x14ac:dyDescent="0.2">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row>
    <row r="128" spans="1:34" x14ac:dyDescent="0.2">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row>
    <row r="129" spans="1:34" x14ac:dyDescent="0.2">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row>
    <row r="130" spans="1:34" x14ac:dyDescent="0.2">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row>
    <row r="131" spans="1:34" x14ac:dyDescent="0.2">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row>
    <row r="132" spans="1:34" x14ac:dyDescent="0.2">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row>
    <row r="133" spans="1:34" x14ac:dyDescent="0.2">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row>
    <row r="134" spans="1:34" x14ac:dyDescent="0.2">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row>
    <row r="135" spans="1:34" x14ac:dyDescent="0.2">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row>
    <row r="136" spans="1:34" x14ac:dyDescent="0.2">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row>
    <row r="137" spans="1:34" x14ac:dyDescent="0.2">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row>
    <row r="138" spans="1:34" x14ac:dyDescent="0.2">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row>
    <row r="139" spans="1:34" x14ac:dyDescent="0.2">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row>
    <row r="140" spans="1:34" x14ac:dyDescent="0.2">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row>
    <row r="141" spans="1:34" x14ac:dyDescent="0.2">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row>
    <row r="142" spans="1:34" x14ac:dyDescent="0.2">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row>
  </sheetData>
  <sheetProtection algorithmName="SHA-512" hashValue="/nEAQurpBo2ycZvqMJk7ZWDJI6T+ejyaxf+vUPHnLt4GM43ivARGL9/uWVz4iJ5bH5UGVtjJMmNyvP6PDqMLQg==" saltValue="RNKzMvSUBXoYqEM5wNEoAg==" spinCount="100000" sheet="1" selectLockedCells="1"/>
  <dataConsolidate/>
  <mergeCells count="34">
    <mergeCell ref="E37:G37"/>
    <mergeCell ref="E36:G36"/>
    <mergeCell ref="E38:G38"/>
    <mergeCell ref="E39:G39"/>
    <mergeCell ref="A9:K9"/>
    <mergeCell ref="E27:G27"/>
    <mergeCell ref="E29:G29"/>
    <mergeCell ref="E30:G30"/>
    <mergeCell ref="E31:G31"/>
    <mergeCell ref="A29:C29"/>
    <mergeCell ref="A30:C30"/>
    <mergeCell ref="E13:F13"/>
    <mergeCell ref="H13:K13"/>
    <mergeCell ref="B13:C13"/>
    <mergeCell ref="A27:C27"/>
    <mergeCell ref="H19:K19"/>
    <mergeCell ref="E19:F19"/>
    <mergeCell ref="A31:C31"/>
    <mergeCell ref="A47:K47"/>
    <mergeCell ref="A42:D42"/>
    <mergeCell ref="A32:C32"/>
    <mergeCell ref="E32:G32"/>
    <mergeCell ref="E33:G33"/>
    <mergeCell ref="E34:G34"/>
    <mergeCell ref="E35:G35"/>
    <mergeCell ref="A33:C33"/>
    <mergeCell ref="A34:C34"/>
    <mergeCell ref="A35:C35"/>
    <mergeCell ref="E40:H40"/>
    <mergeCell ref="A40:D40"/>
    <mergeCell ref="A36:C36"/>
    <mergeCell ref="A37:C37"/>
    <mergeCell ref="A38:C38"/>
    <mergeCell ref="A39:C39"/>
  </mergeCells>
  <pageMargins left="0.7" right="0.7" top="0.75" bottom="0.75" header="0.3" footer="0.3"/>
  <pageSetup paperSize="9" orientation="portrait" verticalDpi="1200" r:id="rId1"/>
  <drawing r:id="rId2"/>
  <legacyDrawing r:id="rId3"/>
  <tableParts count="4">
    <tablePart r:id="rId4"/>
    <tablePart r:id="rId5"/>
    <tablePart r:id="rId6"/>
    <tablePart r:id="rId7"/>
  </tableParts>
  <extLst>
    <ext xmlns:x14="http://schemas.microsoft.com/office/spreadsheetml/2009/9/main" uri="{CCE6A557-97BC-4b89-ADB6-D9C93CAAB3DF}">
      <x14:dataValidations xmlns:xm="http://schemas.microsoft.com/office/excel/2006/main" count="5">
        <x14:dataValidation type="list" allowBlank="1" showInputMessage="1" showErrorMessage="1" xr:uid="{B87495E9-FEEC-4FDA-B533-C61F2F1A8E62}">
          <x14:formula1>
            <xm:f>Dati!$A$22:$A$34</xm:f>
          </x14:formula1>
          <xm:sqref>H15</xm:sqref>
        </x14:dataValidation>
        <x14:dataValidation type="list" allowBlank="1" showInputMessage="1" showErrorMessage="1" xr:uid="{F90DB50C-E9FD-4920-802E-9621D8B76D65}">
          <x14:formula1>
            <xm:f>Dati!$A$51:$A$64</xm:f>
          </x14:formula1>
          <xm:sqref>H21</xm:sqref>
        </x14:dataValidation>
        <x14:dataValidation type="list" allowBlank="1" showInputMessage="1" showErrorMessage="1" xr:uid="{570E74F7-EED0-4BF6-866E-FED40F46847C}">
          <x14:formula1>
            <xm:f>Dati!$A$38:$A$46</xm:f>
          </x14:formula1>
          <xm:sqref>E21</xm:sqref>
        </x14:dataValidation>
        <x14:dataValidation type="list" allowBlank="1" showInputMessage="1" showErrorMessage="1" xr:uid="{D6F99547-8B73-42EA-B788-1C3F2393FB38}">
          <x14:formula1>
            <xm:f>Dati!$A$10:$A$17</xm:f>
          </x14:formula1>
          <xm:sqref>E15</xm:sqref>
        </x14:dataValidation>
        <x14:dataValidation type="list" allowBlank="1" showInputMessage="1" showErrorMessage="1" xr:uid="{77EF61D7-CECE-46C6-BA2C-43B513B45F30}">
          <x14:formula1>
            <xm:f>Dati!$I$67:$I$76</xm:f>
          </x14:formula1>
          <xm:sqref>B13:C13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76"/>
  <sheetViews>
    <sheetView topLeftCell="A19" workbookViewId="0">
      <selection activeCell="I28" sqref="I28"/>
    </sheetView>
  </sheetViews>
  <sheetFormatPr defaultRowHeight="12.75" x14ac:dyDescent="0.2"/>
  <cols>
    <col min="1" max="1" width="17.7109375" bestFit="1" customWidth="1"/>
    <col min="2" max="2" width="11.5703125" customWidth="1"/>
    <col min="3" max="3" width="12.42578125" customWidth="1"/>
    <col min="4" max="4" width="11.5703125" customWidth="1"/>
    <col min="5" max="5" width="23.85546875" customWidth="1"/>
    <col min="7" max="7" width="10.5703125" bestFit="1" customWidth="1"/>
    <col min="8" max="8" width="37" customWidth="1"/>
    <col min="9" max="9" width="36.140625" customWidth="1"/>
    <col min="10" max="10" width="30.85546875" customWidth="1"/>
  </cols>
  <sheetData>
    <row r="1" spans="1:10" x14ac:dyDescent="0.2">
      <c r="A1" t="s">
        <v>0</v>
      </c>
      <c r="B1">
        <v>6</v>
      </c>
      <c r="C1" t="s">
        <v>1</v>
      </c>
    </row>
    <row r="2" spans="1:10" x14ac:dyDescent="0.2">
      <c r="A2" t="s">
        <v>19</v>
      </c>
      <c r="B2">
        <v>1</v>
      </c>
    </row>
    <row r="3" spans="1:10" x14ac:dyDescent="0.2">
      <c r="A3" t="s">
        <v>2</v>
      </c>
      <c r="B3" s="11">
        <v>0.1</v>
      </c>
    </row>
    <row r="4" spans="1:10" x14ac:dyDescent="0.2">
      <c r="A4" t="s">
        <v>18</v>
      </c>
      <c r="B4">
        <f>Calcolo!B15</f>
        <v>0</v>
      </c>
    </row>
    <row r="5" spans="1:10" x14ac:dyDescent="0.2">
      <c r="A5" t="s">
        <v>7</v>
      </c>
      <c r="B5">
        <f>Calcolo!B17</f>
        <v>0</v>
      </c>
    </row>
    <row r="7" spans="1:10" ht="13.5" thickBot="1" x14ac:dyDescent="0.25"/>
    <row r="8" spans="1:10" ht="15" x14ac:dyDescent="0.2">
      <c r="A8" s="83" t="s">
        <v>17</v>
      </c>
      <c r="B8" s="84"/>
      <c r="C8" s="84"/>
      <c r="D8" s="84"/>
      <c r="E8" s="84"/>
      <c r="F8" s="84"/>
      <c r="G8" s="84"/>
      <c r="H8" s="84"/>
      <c r="I8" s="84"/>
      <c r="J8" s="85"/>
    </row>
    <row r="9" spans="1:10" ht="57" x14ac:dyDescent="0.2">
      <c r="A9" s="14" t="s">
        <v>14</v>
      </c>
      <c r="B9" s="15" t="s">
        <v>9</v>
      </c>
      <c r="C9" s="15" t="s">
        <v>10</v>
      </c>
      <c r="D9" s="16" t="s">
        <v>12</v>
      </c>
      <c r="E9" s="17" t="s">
        <v>3</v>
      </c>
      <c r="F9" s="18" t="s">
        <v>4</v>
      </c>
      <c r="G9" s="19" t="s">
        <v>5</v>
      </c>
      <c r="H9" s="16" t="s">
        <v>11</v>
      </c>
      <c r="I9" s="20" t="s">
        <v>6</v>
      </c>
      <c r="J9" s="21" t="s">
        <v>8</v>
      </c>
    </row>
    <row r="10" spans="1:10" ht="14.25" x14ac:dyDescent="0.2">
      <c r="A10" s="50">
        <v>8</v>
      </c>
      <c r="B10" s="2">
        <v>1.25</v>
      </c>
      <c r="C10" s="1">
        <v>6.8264608000000004</v>
      </c>
      <c r="D10" s="26">
        <f>3.14*(C10/2)^2</f>
        <v>36.581445137340268</v>
      </c>
      <c r="E10" s="12">
        <v>10.3</v>
      </c>
      <c r="F10" s="13">
        <v>85</v>
      </c>
      <c r="G10" s="27">
        <f>((E10/2)^2-(C10/2)^2)*PI()*F10/1000</f>
        <v>3.9714457670784751</v>
      </c>
      <c r="H10" s="26">
        <f>$B$4/(($B$4-$B$2*$B$1)/(G10*(1+$B$3)))</f>
        <v>0</v>
      </c>
      <c r="I10" s="28">
        <f>FLOOR(($B$4-$B$2*$B$1)/(G10*(1+$B$3)),1)</f>
        <v>-2</v>
      </c>
      <c r="J10" s="29">
        <f>CEILING($B$5*(G10*(1+$B$3))/($B$4-($B$1*$B$2)),1)</f>
        <v>0</v>
      </c>
    </row>
    <row r="11" spans="1:10" ht="14.25" x14ac:dyDescent="0.2">
      <c r="A11" s="50">
        <v>10</v>
      </c>
      <c r="B11" s="2">
        <v>1.5</v>
      </c>
      <c r="C11" s="1">
        <v>8.5934796999999996</v>
      </c>
      <c r="D11" s="26">
        <f t="shared" ref="D11:D17" si="0">3.14*(C11/2)^2</f>
        <v>57.970596283134981</v>
      </c>
      <c r="E11" s="12">
        <v>12.3</v>
      </c>
      <c r="F11" s="13">
        <v>95</v>
      </c>
      <c r="G11" s="27">
        <f t="shared" ref="G11:G17" si="1">((E11/2)^2-(C11/2)^2)*PI()*F11/1000</f>
        <v>5.7781743912695003</v>
      </c>
      <c r="H11" s="26">
        <f t="shared" ref="H11:H17" si="2">$B$4/(($B$4-$B$2*$B$1)/(G11*(1+$B$3)))</f>
        <v>0</v>
      </c>
      <c r="I11" s="28">
        <f t="shared" ref="I11:I17" si="3">FLOOR(($B$4-$B$2*$B$1)/(G11*(1+$B$3)),1)</f>
        <v>-1</v>
      </c>
      <c r="J11" s="29">
        <f t="shared" ref="J11:J17" si="4">CEILING($B$5*(G11*(1+$B$3))/($B$4-($B$1*$B$2)),1)</f>
        <v>0</v>
      </c>
    </row>
    <row r="12" spans="1:10" ht="14.25" x14ac:dyDescent="0.2">
      <c r="A12" s="50">
        <v>12</v>
      </c>
      <c r="B12" s="2">
        <v>1.75</v>
      </c>
      <c r="C12" s="1">
        <v>10.360217</v>
      </c>
      <c r="D12" s="26">
        <f t="shared" si="0"/>
        <v>84.257265585364877</v>
      </c>
      <c r="E12" s="12">
        <v>14.3</v>
      </c>
      <c r="F12" s="13">
        <v>115</v>
      </c>
      <c r="G12" s="27">
        <f t="shared" si="1"/>
        <v>8.7751978590240558</v>
      </c>
      <c r="H12" s="26">
        <f t="shared" si="2"/>
        <v>0</v>
      </c>
      <c r="I12" s="28">
        <f t="shared" si="3"/>
        <v>-1</v>
      </c>
      <c r="J12" s="29">
        <f t="shared" si="4"/>
        <v>0</v>
      </c>
    </row>
    <row r="13" spans="1:10" ht="14.25" x14ac:dyDescent="0.2">
      <c r="A13" s="50">
        <v>16</v>
      </c>
      <c r="B13" s="2">
        <v>2</v>
      </c>
      <c r="C13" s="1">
        <v>14.14</v>
      </c>
      <c r="D13" s="26">
        <f t="shared" si="0"/>
        <v>156.95258600000003</v>
      </c>
      <c r="E13" s="12">
        <v>18.399999999999999</v>
      </c>
      <c r="F13" s="13">
        <v>130</v>
      </c>
      <c r="G13" s="27">
        <f t="shared" si="1"/>
        <v>14.153386984024547</v>
      </c>
      <c r="H13" s="26">
        <f t="shared" si="2"/>
        <v>0</v>
      </c>
      <c r="I13" s="28">
        <f t="shared" si="3"/>
        <v>-1</v>
      </c>
      <c r="J13" s="29">
        <f>CEILING($B$5*(G13*(1+$B$3))/($B$4-($B$1*$B$2)),1)</f>
        <v>0</v>
      </c>
    </row>
    <row r="14" spans="1:10" ht="14.25" x14ac:dyDescent="0.2">
      <c r="A14" s="50">
        <v>20</v>
      </c>
      <c r="B14" s="2">
        <v>2.5</v>
      </c>
      <c r="C14" s="1">
        <v>17.664999999999999</v>
      </c>
      <c r="D14" s="26">
        <f t="shared" si="0"/>
        <v>244.96099662499998</v>
      </c>
      <c r="E14" s="12">
        <v>24.5</v>
      </c>
      <c r="F14" s="13">
        <v>180</v>
      </c>
      <c r="G14" s="27">
        <f t="shared" si="1"/>
        <v>40.743000572441588</v>
      </c>
      <c r="H14" s="26">
        <f t="shared" si="2"/>
        <v>0</v>
      </c>
      <c r="I14" s="28">
        <f t="shared" si="3"/>
        <v>-1</v>
      </c>
      <c r="J14" s="29">
        <f t="shared" si="4"/>
        <v>0</v>
      </c>
    </row>
    <row r="15" spans="1:10" ht="14.25" x14ac:dyDescent="0.2">
      <c r="A15" s="50">
        <v>24</v>
      </c>
      <c r="B15" s="2">
        <v>3</v>
      </c>
      <c r="C15" s="1">
        <v>21.2057</v>
      </c>
      <c r="D15" s="26">
        <f t="shared" si="0"/>
        <v>353.00014430465001</v>
      </c>
      <c r="E15" s="12">
        <v>28.5</v>
      </c>
      <c r="F15" s="13">
        <v>215</v>
      </c>
      <c r="G15" s="27">
        <f>((E15/2)^2-(C15/2)^2)*PI()*F15/1000</f>
        <v>61.22350043005008</v>
      </c>
      <c r="H15" s="26">
        <f t="shared" si="2"/>
        <v>0</v>
      </c>
      <c r="I15" s="28">
        <f t="shared" si="3"/>
        <v>-1</v>
      </c>
      <c r="J15" s="29">
        <f t="shared" si="4"/>
        <v>0</v>
      </c>
    </row>
    <row r="16" spans="1:10" ht="14.25" x14ac:dyDescent="0.2">
      <c r="A16" s="51">
        <v>27</v>
      </c>
      <c r="B16" s="22">
        <v>3.25</v>
      </c>
      <c r="C16" s="1">
        <v>23.95</v>
      </c>
      <c r="D16" s="26">
        <f>3.14*(C16/2)^2</f>
        <v>450.2779625</v>
      </c>
      <c r="E16" s="24">
        <v>32.5</v>
      </c>
      <c r="F16" s="25">
        <v>245</v>
      </c>
      <c r="G16" s="27">
        <f>((E16/2)^2-(C16/2)^2)*PI()*F16/1000</f>
        <v>92.872262716750626</v>
      </c>
      <c r="H16" s="26">
        <f>$B$4/(($B$4-$B$2*$B$1)/(G16*(1+$B$3)))</f>
        <v>0</v>
      </c>
      <c r="I16" s="28">
        <f>FLOOR(($B$4-$B$2*$B$1)/(G16*(1+$B$3)),1)</f>
        <v>-1</v>
      </c>
      <c r="J16" s="29">
        <f>CEILING($B$5*(G16*(1+$B$3))/($B$4-($B$1*$B$2)),1)</f>
        <v>0</v>
      </c>
    </row>
    <row r="17" spans="1:12" ht="14.25" x14ac:dyDescent="0.2">
      <c r="A17" s="51">
        <v>30</v>
      </c>
      <c r="B17" s="22">
        <v>3.5</v>
      </c>
      <c r="C17" s="23">
        <v>26.733000000000001</v>
      </c>
      <c r="D17" s="30">
        <f t="shared" si="0"/>
        <v>561.00283186499996</v>
      </c>
      <c r="E17" s="24">
        <v>35.5</v>
      </c>
      <c r="F17" s="25">
        <v>275</v>
      </c>
      <c r="G17" s="31">
        <f t="shared" si="1"/>
        <v>117.8404300631493</v>
      </c>
      <c r="H17" s="30">
        <f t="shared" si="2"/>
        <v>0</v>
      </c>
      <c r="I17" s="32">
        <f t="shared" si="3"/>
        <v>-1</v>
      </c>
      <c r="J17" s="33">
        <f t="shared" si="4"/>
        <v>0</v>
      </c>
    </row>
    <row r="19" spans="1:12" ht="13.5" thickBot="1" x14ac:dyDescent="0.25"/>
    <row r="20" spans="1:12" ht="15" x14ac:dyDescent="0.2">
      <c r="A20" s="86" t="s">
        <v>13</v>
      </c>
      <c r="B20" s="87"/>
      <c r="C20" s="87"/>
      <c r="D20" s="87"/>
      <c r="E20" s="87"/>
      <c r="F20" s="87"/>
      <c r="G20" s="87"/>
      <c r="H20" s="87"/>
      <c r="I20" s="87"/>
      <c r="J20" s="87"/>
      <c r="K20" s="87"/>
      <c r="L20" s="88"/>
    </row>
    <row r="21" spans="1:12" ht="57" x14ac:dyDescent="0.2">
      <c r="A21" s="34" t="s">
        <v>14</v>
      </c>
      <c r="B21" s="35" t="s">
        <v>9</v>
      </c>
      <c r="C21" s="35" t="s">
        <v>10</v>
      </c>
      <c r="D21" s="35" t="s">
        <v>12</v>
      </c>
      <c r="E21" s="38" t="s">
        <v>3</v>
      </c>
      <c r="F21" s="38" t="s">
        <v>4</v>
      </c>
      <c r="G21" s="35" t="s">
        <v>5</v>
      </c>
      <c r="H21" s="35" t="s">
        <v>11</v>
      </c>
      <c r="I21" s="36" t="s">
        <v>6</v>
      </c>
      <c r="J21" s="37" t="s">
        <v>8</v>
      </c>
    </row>
    <row r="22" spans="1:12" ht="14.25" x14ac:dyDescent="0.2">
      <c r="A22" s="50">
        <v>8</v>
      </c>
      <c r="B22" s="2">
        <v>1.25</v>
      </c>
      <c r="C22" s="1">
        <v>6.8264608000000004</v>
      </c>
      <c r="D22" s="4">
        <f>3.14*POWER(C22,2)/4</f>
        <v>36.581445137340268</v>
      </c>
      <c r="E22" s="6">
        <v>10.3</v>
      </c>
      <c r="F22" s="6">
        <f>Tabella219208[Profondità foro (mm)
Embedment depth (mm)]</f>
        <v>0</v>
      </c>
      <c r="G22" s="4">
        <f t="shared" ref="G22:G34" si="5">(E22^2-C22^2)*PI()/4*F22/1000</f>
        <v>0</v>
      </c>
      <c r="H22" s="26" t="e">
        <f>$B$4/(($B$4-$B$2*$B$1)/(G22*(1+$B$3)))</f>
        <v>#DIV/0!</v>
      </c>
      <c r="I22" s="28" t="e">
        <f>FLOOR(($B$4-$B$2*$B$1)/(G22*(1+$B$3)),1)</f>
        <v>#DIV/0!</v>
      </c>
      <c r="J22" s="29">
        <f>CEILING($B$5*(G22*(1+$B$3))/($B$4-($B$1*$B$2)),1)</f>
        <v>0</v>
      </c>
    </row>
    <row r="23" spans="1:12" ht="14.25" x14ac:dyDescent="0.2">
      <c r="A23" s="50">
        <v>10</v>
      </c>
      <c r="B23" s="2">
        <v>1.5</v>
      </c>
      <c r="C23" s="1">
        <v>8.5934796999999996</v>
      </c>
      <c r="D23" s="4">
        <f t="shared" ref="D23:D34" si="6">3.14*POWER(C23,2)/4</f>
        <v>57.970596283134981</v>
      </c>
      <c r="E23" s="6">
        <v>12.3</v>
      </c>
      <c r="F23" s="6">
        <f>Tabella219208[Profondità foro (mm)
Embedment depth (mm)]</f>
        <v>0</v>
      </c>
      <c r="G23" s="4">
        <f t="shared" si="5"/>
        <v>0</v>
      </c>
      <c r="H23" s="26" t="e">
        <f t="shared" ref="H23:H34" si="7">$B$4/(($B$4-$B$2*$B$1)/(G23*(1+$B$3)))</f>
        <v>#DIV/0!</v>
      </c>
      <c r="I23" s="28" t="e">
        <f t="shared" ref="I23:I34" si="8">FLOOR(($B$4-$B$2*$B$1)/(G23*(1+$B$3)),1)</f>
        <v>#DIV/0!</v>
      </c>
      <c r="J23" s="29">
        <f t="shared" ref="J23:J34" si="9">CEILING($B$5*(G23*(1+$B$3))/($B$4-($B$1*$B$2)),1)</f>
        <v>0</v>
      </c>
    </row>
    <row r="24" spans="1:12" ht="14.25" x14ac:dyDescent="0.2">
      <c r="A24" s="50">
        <v>12</v>
      </c>
      <c r="B24" s="2">
        <v>1.75</v>
      </c>
      <c r="C24" s="1">
        <v>10.360217</v>
      </c>
      <c r="D24" s="4">
        <f t="shared" si="6"/>
        <v>84.257265585364877</v>
      </c>
      <c r="E24" s="6">
        <v>14.3</v>
      </c>
      <c r="F24" s="6">
        <f>Tabella219208[Profondità foro (mm)
Embedment depth (mm)]</f>
        <v>0</v>
      </c>
      <c r="G24" s="4">
        <f t="shared" si="5"/>
        <v>0</v>
      </c>
      <c r="H24" s="26" t="e">
        <f t="shared" si="7"/>
        <v>#DIV/0!</v>
      </c>
      <c r="I24" s="28" t="e">
        <f t="shared" si="8"/>
        <v>#DIV/0!</v>
      </c>
      <c r="J24" s="29">
        <f t="shared" si="9"/>
        <v>0</v>
      </c>
    </row>
    <row r="25" spans="1:12" ht="14.25" x14ac:dyDescent="0.2">
      <c r="A25" s="50">
        <v>14</v>
      </c>
      <c r="B25" s="2">
        <v>2</v>
      </c>
      <c r="C25" s="1">
        <v>12.105</v>
      </c>
      <c r="D25" s="4">
        <f t="shared" si="6"/>
        <v>115.026854625</v>
      </c>
      <c r="E25" s="6">
        <v>16.3</v>
      </c>
      <c r="F25" s="6">
        <f>Tabella219208[Profondità foro (mm)
Embedment depth (mm)]</f>
        <v>0</v>
      </c>
      <c r="G25" s="4">
        <f t="shared" si="5"/>
        <v>0</v>
      </c>
      <c r="H25" s="26" t="e">
        <f t="shared" si="7"/>
        <v>#DIV/0!</v>
      </c>
      <c r="I25" s="28" t="e">
        <f t="shared" si="8"/>
        <v>#DIV/0!</v>
      </c>
      <c r="J25" s="29">
        <f t="shared" si="9"/>
        <v>0</v>
      </c>
    </row>
    <row r="26" spans="1:12" ht="14.25" x14ac:dyDescent="0.2">
      <c r="A26" s="50">
        <v>16</v>
      </c>
      <c r="B26" s="2">
        <v>2</v>
      </c>
      <c r="C26" s="1">
        <v>14.14</v>
      </c>
      <c r="D26" s="4">
        <f t="shared" si="6"/>
        <v>156.95258600000003</v>
      </c>
      <c r="E26" s="6">
        <v>18.399999999999999</v>
      </c>
      <c r="F26" s="6">
        <f>Tabella219208[Profondità foro (mm)
Embedment depth (mm)]</f>
        <v>0</v>
      </c>
      <c r="G26" s="4">
        <f>(E26^2-C26^2)*PI()/4*F26/1000</f>
        <v>0</v>
      </c>
      <c r="H26" s="26" t="e">
        <f t="shared" si="7"/>
        <v>#DIV/0!</v>
      </c>
      <c r="I26" s="28" t="e">
        <f t="shared" si="8"/>
        <v>#DIV/0!</v>
      </c>
      <c r="J26" s="29">
        <f t="shared" si="9"/>
        <v>0</v>
      </c>
    </row>
    <row r="27" spans="1:12" ht="14.25" x14ac:dyDescent="0.2">
      <c r="A27" s="50">
        <v>18</v>
      </c>
      <c r="B27" s="2">
        <v>2.5</v>
      </c>
      <c r="C27" s="1">
        <v>15.641</v>
      </c>
      <c r="D27" s="4">
        <f t="shared" si="6"/>
        <v>192.04309158500001</v>
      </c>
      <c r="E27" s="6">
        <v>22.4</v>
      </c>
      <c r="F27" s="6">
        <f>Tabella219208[Profondità foro (mm)
Embedment depth (mm)]</f>
        <v>0</v>
      </c>
      <c r="G27" s="4">
        <f t="shared" si="5"/>
        <v>0</v>
      </c>
      <c r="H27" s="26" t="e">
        <f t="shared" si="7"/>
        <v>#DIV/0!</v>
      </c>
      <c r="I27" s="28" t="e">
        <f t="shared" si="8"/>
        <v>#DIV/0!</v>
      </c>
      <c r="J27" s="29">
        <f t="shared" si="9"/>
        <v>0</v>
      </c>
    </row>
    <row r="28" spans="1:12" ht="14.25" x14ac:dyDescent="0.2">
      <c r="A28" s="50">
        <v>20</v>
      </c>
      <c r="B28" s="2">
        <v>2.5</v>
      </c>
      <c r="C28" s="1">
        <v>17.666499999999999</v>
      </c>
      <c r="D28" s="4">
        <f t="shared" si="6"/>
        <v>245.00259946625002</v>
      </c>
      <c r="E28" s="6">
        <v>24.5</v>
      </c>
      <c r="F28" s="6">
        <f>Tabella219208[Profondità foro (mm)
Embedment depth (mm)]</f>
        <v>0</v>
      </c>
      <c r="G28" s="4">
        <f t="shared" si="5"/>
        <v>0</v>
      </c>
      <c r="H28" s="26" t="e">
        <f t="shared" si="7"/>
        <v>#DIV/0!</v>
      </c>
      <c r="I28" s="28" t="e">
        <f t="shared" si="8"/>
        <v>#DIV/0!</v>
      </c>
      <c r="J28" s="29">
        <f t="shared" si="9"/>
        <v>0</v>
      </c>
    </row>
    <row r="29" spans="1:12" ht="14.25" x14ac:dyDescent="0.2">
      <c r="A29" s="50">
        <v>22</v>
      </c>
      <c r="B29" s="2">
        <v>3</v>
      </c>
      <c r="C29" s="1">
        <v>19.6465</v>
      </c>
      <c r="D29" s="4">
        <f t="shared" si="6"/>
        <v>302.99819536625</v>
      </c>
      <c r="E29" s="6">
        <v>26.5</v>
      </c>
      <c r="F29" s="6">
        <f>Tabella219208[Profondità foro (mm)
Embedment depth (mm)]</f>
        <v>0</v>
      </c>
      <c r="G29" s="4">
        <f t="shared" si="5"/>
        <v>0</v>
      </c>
      <c r="H29" s="26" t="e">
        <f t="shared" si="7"/>
        <v>#DIV/0!</v>
      </c>
      <c r="I29" s="28" t="e">
        <f t="shared" si="8"/>
        <v>#DIV/0!</v>
      </c>
      <c r="J29" s="29">
        <f t="shared" si="9"/>
        <v>0</v>
      </c>
    </row>
    <row r="30" spans="1:12" ht="14.25" x14ac:dyDescent="0.2">
      <c r="A30" s="50">
        <v>24</v>
      </c>
      <c r="B30" s="2">
        <v>3</v>
      </c>
      <c r="C30" s="1">
        <v>21.2057</v>
      </c>
      <c r="D30" s="4">
        <f t="shared" si="6"/>
        <v>353.00014430465001</v>
      </c>
      <c r="E30" s="6">
        <v>28.5</v>
      </c>
      <c r="F30" s="6">
        <f>Tabella219208[Profondità foro (mm)
Embedment depth (mm)]</f>
        <v>0</v>
      </c>
      <c r="G30" s="4">
        <f t="shared" si="5"/>
        <v>0</v>
      </c>
      <c r="H30" s="26" t="e">
        <f t="shared" si="7"/>
        <v>#DIV/0!</v>
      </c>
      <c r="I30" s="28" t="e">
        <f t="shared" si="8"/>
        <v>#DIV/0!</v>
      </c>
      <c r="J30" s="29">
        <f t="shared" si="9"/>
        <v>0</v>
      </c>
    </row>
    <row r="31" spans="1:12" ht="14.25" x14ac:dyDescent="0.2">
      <c r="A31" s="50">
        <v>27</v>
      </c>
      <c r="B31" s="2">
        <v>3.5</v>
      </c>
      <c r="C31" s="1">
        <v>24.180800000000001</v>
      </c>
      <c r="D31" s="4">
        <f t="shared" si="6"/>
        <v>458.99820458240009</v>
      </c>
      <c r="E31" s="6">
        <v>32.5</v>
      </c>
      <c r="F31" s="6">
        <f>Tabella219208[Profondità foro (mm)
Embedment depth (mm)]</f>
        <v>0</v>
      </c>
      <c r="G31" s="4">
        <f t="shared" si="5"/>
        <v>0</v>
      </c>
      <c r="H31" s="26" t="e">
        <f t="shared" si="7"/>
        <v>#DIV/0!</v>
      </c>
      <c r="I31" s="28" t="e">
        <f t="shared" si="8"/>
        <v>#DIV/0!</v>
      </c>
      <c r="J31" s="29">
        <f t="shared" si="9"/>
        <v>0</v>
      </c>
    </row>
    <row r="32" spans="1:12" ht="14.25" x14ac:dyDescent="0.2">
      <c r="A32" s="50">
        <v>30</v>
      </c>
      <c r="B32" s="2">
        <v>3.5</v>
      </c>
      <c r="C32" s="1">
        <v>26.733000000000001</v>
      </c>
      <c r="D32" s="4">
        <f t="shared" si="6"/>
        <v>561.00283186499996</v>
      </c>
      <c r="E32" s="6">
        <v>35.5</v>
      </c>
      <c r="F32" s="6">
        <f>Tabella219208[Profondità foro (mm)
Embedment depth (mm)]</f>
        <v>0</v>
      </c>
      <c r="G32" s="4">
        <f t="shared" si="5"/>
        <v>0</v>
      </c>
      <c r="H32" s="26" t="e">
        <f t="shared" si="7"/>
        <v>#DIV/0!</v>
      </c>
      <c r="I32" s="28" t="e">
        <f t="shared" si="8"/>
        <v>#DIV/0!</v>
      </c>
      <c r="J32" s="29">
        <f t="shared" si="9"/>
        <v>0</v>
      </c>
    </row>
    <row r="33" spans="1:10" ht="14.25" x14ac:dyDescent="0.2">
      <c r="A33" s="50">
        <v>33</v>
      </c>
      <c r="B33" s="2">
        <v>3.5</v>
      </c>
      <c r="C33" s="45">
        <v>29.733499999999999</v>
      </c>
      <c r="D33" s="4">
        <f t="shared" si="6"/>
        <v>694.00360246624996</v>
      </c>
      <c r="E33" s="6">
        <v>40.5</v>
      </c>
      <c r="F33" s="6">
        <f>Tabella219208[Profondità foro (mm)
Embedment depth (mm)]</f>
        <v>0</v>
      </c>
      <c r="G33" s="4">
        <f t="shared" si="5"/>
        <v>0</v>
      </c>
      <c r="H33" s="26" t="e">
        <f t="shared" si="7"/>
        <v>#DIV/0!</v>
      </c>
      <c r="I33" s="28" t="e">
        <f t="shared" si="8"/>
        <v>#DIV/0!</v>
      </c>
      <c r="J33" s="29">
        <f t="shared" si="9"/>
        <v>0</v>
      </c>
    </row>
    <row r="34" spans="1:10" ht="14.25" x14ac:dyDescent="0.2">
      <c r="A34" s="51">
        <v>36</v>
      </c>
      <c r="B34" s="22">
        <v>4</v>
      </c>
      <c r="C34" s="46">
        <v>32.260800000000003</v>
      </c>
      <c r="D34" s="47">
        <f t="shared" si="6"/>
        <v>816.99598506240022</v>
      </c>
      <c r="E34" s="48">
        <v>42.5</v>
      </c>
      <c r="F34" s="6">
        <f>Tabella219208[Profondità foro (mm)
Embedment depth (mm)]</f>
        <v>0</v>
      </c>
      <c r="G34" s="47">
        <f t="shared" si="5"/>
        <v>0</v>
      </c>
      <c r="H34" s="26" t="e">
        <f t="shared" si="7"/>
        <v>#DIV/0!</v>
      </c>
      <c r="I34" s="28" t="e">
        <f t="shared" si="8"/>
        <v>#DIV/0!</v>
      </c>
      <c r="J34" s="29">
        <f t="shared" si="9"/>
        <v>0</v>
      </c>
    </row>
    <row r="35" spans="1:10" ht="13.5" thickBot="1" x14ac:dyDescent="0.25"/>
    <row r="36" spans="1:10" ht="15" x14ac:dyDescent="0.2">
      <c r="A36" s="86" t="s">
        <v>16</v>
      </c>
      <c r="B36" s="87"/>
      <c r="C36" s="87"/>
      <c r="D36" s="87"/>
      <c r="E36" s="87"/>
      <c r="F36" s="87"/>
      <c r="G36" s="87"/>
      <c r="H36" s="87"/>
      <c r="I36" s="87"/>
      <c r="J36" s="88"/>
    </row>
    <row r="37" spans="1:10" ht="71.25" x14ac:dyDescent="0.2">
      <c r="A37" s="19" t="s">
        <v>15</v>
      </c>
      <c r="B37" s="15" t="s">
        <v>12</v>
      </c>
      <c r="C37" s="42" t="s">
        <v>3</v>
      </c>
      <c r="D37" s="42" t="s">
        <v>4</v>
      </c>
      <c r="E37" s="15" t="s">
        <v>5</v>
      </c>
      <c r="F37" s="15" t="s">
        <v>11</v>
      </c>
      <c r="G37" s="15" t="s">
        <v>6</v>
      </c>
      <c r="H37" s="15" t="s">
        <v>7</v>
      </c>
      <c r="I37" s="16" t="s">
        <v>8</v>
      </c>
    </row>
    <row r="38" spans="1:10" ht="14.25" x14ac:dyDescent="0.2">
      <c r="A38" s="8">
        <v>8</v>
      </c>
      <c r="B38" s="4">
        <f>3.14*POWER(A38,2)/4</f>
        <v>50.24</v>
      </c>
      <c r="C38" s="6">
        <v>12.3</v>
      </c>
      <c r="D38" s="6">
        <v>82</v>
      </c>
      <c r="E38" s="4">
        <f t="shared" ref="E38:E46" si="10">(C38^2-A38^2)*PI()/4*D38/1000</f>
        <v>5.6217072660029892</v>
      </c>
      <c r="F38" s="4">
        <f t="shared" ref="F38:F46" si="11">$B$4/(($B$4-$B$2*$B$1)/(E38*(1+$B$3)))</f>
        <v>0</v>
      </c>
      <c r="G38" s="3">
        <f t="shared" ref="G38:G46" si="12">FLOOR(($B$4-$B$2*$B$1)/(E38*(1+$B$3)),1)</f>
        <v>-1</v>
      </c>
      <c r="H38" s="6">
        <f>Calcolo!$B$17</f>
        <v>0</v>
      </c>
      <c r="I38" s="43">
        <f>CEILING(H38*E38*(1+$B$3)/($B$4-$B$1*$B$2),1)</f>
        <v>0</v>
      </c>
    </row>
    <row r="39" spans="1:10" ht="14.25" x14ac:dyDescent="0.2">
      <c r="A39" s="8">
        <v>10</v>
      </c>
      <c r="B39" s="4">
        <f t="shared" ref="B39:B46" si="13">3.14*POWER(A39,2)/4</f>
        <v>78.5</v>
      </c>
      <c r="C39" s="6">
        <v>14.3</v>
      </c>
      <c r="D39" s="6">
        <v>92</v>
      </c>
      <c r="E39" s="4">
        <f t="shared" si="10"/>
        <v>7.5500953765927425</v>
      </c>
      <c r="F39" s="4">
        <f t="shared" si="11"/>
        <v>0</v>
      </c>
      <c r="G39" s="3">
        <f t="shared" si="12"/>
        <v>-1</v>
      </c>
      <c r="H39" s="6">
        <f>Calcolo!$B$17</f>
        <v>0</v>
      </c>
      <c r="I39" s="43">
        <f t="shared" ref="I39:I46" si="14">CEILING(H39*E39*(1+$B$3)/($B$4-$B$1*$B$2),1)</f>
        <v>0</v>
      </c>
    </row>
    <row r="40" spans="1:10" ht="14.25" x14ac:dyDescent="0.2">
      <c r="A40" s="8">
        <v>12</v>
      </c>
      <c r="B40" s="4">
        <f t="shared" si="13"/>
        <v>113.04</v>
      </c>
      <c r="C40" s="6">
        <v>16.3</v>
      </c>
      <c r="D40" s="6">
        <v>112</v>
      </c>
      <c r="E40" s="4">
        <f t="shared" si="10"/>
        <v>10.704411480429574</v>
      </c>
      <c r="F40" s="4">
        <f t="shared" si="11"/>
        <v>0</v>
      </c>
      <c r="G40" s="3">
        <f t="shared" si="12"/>
        <v>-1</v>
      </c>
      <c r="H40" s="6">
        <f>Calcolo!$B$17</f>
        <v>0</v>
      </c>
      <c r="I40" s="43">
        <f t="shared" si="14"/>
        <v>0</v>
      </c>
    </row>
    <row r="41" spans="1:10" ht="14.25" x14ac:dyDescent="0.2">
      <c r="A41" s="8">
        <v>14</v>
      </c>
      <c r="B41" s="4">
        <f t="shared" si="13"/>
        <v>153.86000000000001</v>
      </c>
      <c r="C41" s="6">
        <v>18.3</v>
      </c>
      <c r="D41" s="6">
        <v>118</v>
      </c>
      <c r="E41" s="4">
        <f t="shared" si="10"/>
        <v>12.871906207884052</v>
      </c>
      <c r="F41" s="4">
        <f t="shared" si="11"/>
        <v>0</v>
      </c>
      <c r="G41" s="3">
        <f t="shared" si="12"/>
        <v>-1</v>
      </c>
      <c r="H41" s="6">
        <f>Calcolo!$B$17</f>
        <v>0</v>
      </c>
      <c r="I41" s="43">
        <f t="shared" si="14"/>
        <v>0</v>
      </c>
    </row>
    <row r="42" spans="1:10" ht="14.25" x14ac:dyDescent="0.2">
      <c r="A42" s="8">
        <v>16</v>
      </c>
      <c r="B42" s="4">
        <f t="shared" si="13"/>
        <v>200.96</v>
      </c>
      <c r="C42" s="6">
        <v>20.399999999999999</v>
      </c>
      <c r="D42" s="6">
        <v>130</v>
      </c>
      <c r="E42" s="4">
        <f t="shared" si="10"/>
        <v>16.352618080465589</v>
      </c>
      <c r="F42" s="4">
        <f t="shared" si="11"/>
        <v>0</v>
      </c>
      <c r="G42" s="3">
        <f t="shared" si="12"/>
        <v>-1</v>
      </c>
      <c r="H42" s="6">
        <f>Calcolo!$B$17</f>
        <v>0</v>
      </c>
      <c r="I42" s="43">
        <f t="shared" si="14"/>
        <v>0</v>
      </c>
    </row>
    <row r="43" spans="1:10" ht="14.25" x14ac:dyDescent="0.2">
      <c r="A43" s="8">
        <v>20</v>
      </c>
      <c r="B43" s="4">
        <f t="shared" si="13"/>
        <v>314</v>
      </c>
      <c r="C43" s="6">
        <v>25.4</v>
      </c>
      <c r="D43" s="6">
        <v>175</v>
      </c>
      <c r="E43" s="4">
        <f t="shared" si="10"/>
        <v>33.695937404240723</v>
      </c>
      <c r="F43" s="4">
        <f t="shared" si="11"/>
        <v>0</v>
      </c>
      <c r="G43" s="3">
        <f t="shared" si="12"/>
        <v>-1</v>
      </c>
      <c r="H43" s="6">
        <f>Calcolo!$B$17</f>
        <v>0</v>
      </c>
      <c r="I43" s="43">
        <f t="shared" si="14"/>
        <v>0</v>
      </c>
    </row>
    <row r="44" spans="1:10" ht="14.25" x14ac:dyDescent="0.2">
      <c r="A44" s="8">
        <v>25</v>
      </c>
      <c r="B44" s="4">
        <f t="shared" si="13"/>
        <v>490.625</v>
      </c>
      <c r="C44" s="6">
        <v>35.5</v>
      </c>
      <c r="D44" s="6">
        <v>215</v>
      </c>
      <c r="E44" s="4">
        <f t="shared" si="10"/>
        <v>107.26869940911925</v>
      </c>
      <c r="F44" s="4">
        <f t="shared" si="11"/>
        <v>0</v>
      </c>
      <c r="G44" s="3">
        <f t="shared" si="12"/>
        <v>-1</v>
      </c>
      <c r="H44" s="6">
        <f>Calcolo!$B$17</f>
        <v>0</v>
      </c>
      <c r="I44" s="43">
        <f t="shared" si="14"/>
        <v>0</v>
      </c>
    </row>
    <row r="45" spans="1:10" ht="14.25" x14ac:dyDescent="0.2">
      <c r="A45" s="8">
        <v>28</v>
      </c>
      <c r="B45" s="4">
        <f t="shared" si="13"/>
        <v>615.44000000000005</v>
      </c>
      <c r="C45" s="6">
        <v>35.5</v>
      </c>
      <c r="D45" s="6">
        <v>255</v>
      </c>
      <c r="E45" s="4">
        <f t="shared" si="10"/>
        <v>95.381698206098861</v>
      </c>
      <c r="F45" s="4">
        <f t="shared" si="11"/>
        <v>0</v>
      </c>
      <c r="G45" s="3">
        <f t="shared" si="12"/>
        <v>-1</v>
      </c>
      <c r="H45" s="6">
        <f>Calcolo!$B$17</f>
        <v>0</v>
      </c>
      <c r="I45" s="43">
        <f t="shared" si="14"/>
        <v>0</v>
      </c>
    </row>
    <row r="46" spans="1:10" ht="15" thickBot="1" x14ac:dyDescent="0.25">
      <c r="A46" s="9">
        <v>32</v>
      </c>
      <c r="B46" s="5">
        <f t="shared" si="13"/>
        <v>803.84</v>
      </c>
      <c r="C46" s="7">
        <v>40.5</v>
      </c>
      <c r="D46" s="7">
        <v>285</v>
      </c>
      <c r="E46" s="5">
        <f t="shared" si="10"/>
        <v>137.9404611851981</v>
      </c>
      <c r="F46" s="4">
        <f t="shared" si="11"/>
        <v>0</v>
      </c>
      <c r="G46" s="3">
        <f t="shared" si="12"/>
        <v>-1</v>
      </c>
      <c r="H46" s="7">
        <f>Calcolo!$B$17</f>
        <v>0</v>
      </c>
      <c r="I46" s="44">
        <f t="shared" si="14"/>
        <v>0</v>
      </c>
    </row>
    <row r="47" spans="1:10" x14ac:dyDescent="0.2">
      <c r="A47" s="10"/>
      <c r="B47" s="10"/>
      <c r="C47" s="10"/>
      <c r="D47" s="10"/>
      <c r="E47" s="10"/>
      <c r="F47" s="10"/>
      <c r="G47" s="10"/>
      <c r="H47" s="10"/>
      <c r="I47" s="10"/>
      <c r="J47" s="10"/>
    </row>
    <row r="48" spans="1:10" ht="13.5" thickBot="1" x14ac:dyDescent="0.25"/>
    <row r="49" spans="1:10" ht="15" x14ac:dyDescent="0.2">
      <c r="A49" s="86" t="s">
        <v>35</v>
      </c>
      <c r="B49" s="87"/>
      <c r="C49" s="87"/>
      <c r="D49" s="87"/>
      <c r="E49" s="87"/>
      <c r="F49" s="87"/>
      <c r="G49" s="87"/>
      <c r="H49" s="87"/>
      <c r="I49" s="87"/>
      <c r="J49" s="88"/>
    </row>
    <row r="50" spans="1:10" ht="71.25" x14ac:dyDescent="0.2">
      <c r="A50" s="19" t="s">
        <v>15</v>
      </c>
      <c r="B50" s="15" t="s">
        <v>12</v>
      </c>
      <c r="C50" s="42" t="s">
        <v>3</v>
      </c>
      <c r="D50" s="42" t="s">
        <v>4</v>
      </c>
      <c r="E50" s="15" t="s">
        <v>5</v>
      </c>
      <c r="F50" s="15" t="s">
        <v>11</v>
      </c>
      <c r="G50" s="15" t="s">
        <v>6</v>
      </c>
      <c r="H50" s="15" t="s">
        <v>7</v>
      </c>
      <c r="I50" s="16" t="s">
        <v>8</v>
      </c>
    </row>
    <row r="51" spans="1:10" ht="14.25" x14ac:dyDescent="0.2">
      <c r="A51" s="8">
        <v>8</v>
      </c>
      <c r="B51" s="4">
        <f>3.14*POWER(A51,2)/4</f>
        <v>50.24</v>
      </c>
      <c r="C51" s="6">
        <v>12.3</v>
      </c>
      <c r="D51" s="6">
        <f>Tabella21920[Profondità foro (mm)
Embedment depth (mm)]</f>
        <v>0</v>
      </c>
      <c r="E51" s="4">
        <f>(C51^2-A51^2)*PI()/4*D51/1000</f>
        <v>0</v>
      </c>
      <c r="F51" s="4" t="e">
        <f t="shared" ref="F51:F64" si="15">$B$4/(($B$4-$B$2*$B$1)/(E51*(1+$B$3)))</f>
        <v>#DIV/0!</v>
      </c>
      <c r="G51" s="3" t="e">
        <f t="shared" ref="G51:G64" si="16">FLOOR(($B$4-$B$2*$B$1)/(E51*(1+$B$3)),1)</f>
        <v>#DIV/0!</v>
      </c>
      <c r="H51" s="6">
        <f>Calcolo!$B$17</f>
        <v>0</v>
      </c>
      <c r="I51" s="43">
        <f t="shared" ref="I51:I64" si="17">CEILING(H51*E51*(1+$B$3)/($B$4-$B$1*$B$2),1)</f>
        <v>0</v>
      </c>
    </row>
    <row r="52" spans="1:10" ht="14.25" x14ac:dyDescent="0.2">
      <c r="A52" s="8">
        <v>10</v>
      </c>
      <c r="B52" s="4">
        <f t="shared" ref="B52:B64" si="18">3.14*POWER(A52,2)/4</f>
        <v>78.5</v>
      </c>
      <c r="C52" s="6">
        <v>14.3</v>
      </c>
      <c r="D52" s="6">
        <f>Tabella21920[Profondità foro (mm)
Embedment depth (mm)]</f>
        <v>0</v>
      </c>
      <c r="E52" s="4">
        <f t="shared" ref="E52:E64" si="19">(C52^2-A52^2)*PI()/4*D52/1000</f>
        <v>0</v>
      </c>
      <c r="F52" s="4" t="e">
        <f t="shared" si="15"/>
        <v>#DIV/0!</v>
      </c>
      <c r="G52" s="3" t="e">
        <f t="shared" si="16"/>
        <v>#DIV/0!</v>
      </c>
      <c r="H52" s="6">
        <f>Calcolo!$B$17</f>
        <v>0</v>
      </c>
      <c r="I52" s="43">
        <f t="shared" si="17"/>
        <v>0</v>
      </c>
    </row>
    <row r="53" spans="1:10" ht="14.25" x14ac:dyDescent="0.2">
      <c r="A53" s="8">
        <v>12</v>
      </c>
      <c r="B53" s="4">
        <f>3.14*POWER(A53,2)/4</f>
        <v>113.04</v>
      </c>
      <c r="C53" s="6">
        <v>16.3</v>
      </c>
      <c r="D53" s="6">
        <f>Tabella21920[Profondità foro (mm)
Embedment depth (mm)]</f>
        <v>0</v>
      </c>
      <c r="E53" s="4">
        <f t="shared" si="19"/>
        <v>0</v>
      </c>
      <c r="F53" s="4" t="e">
        <f t="shared" si="15"/>
        <v>#DIV/0!</v>
      </c>
      <c r="G53" s="3" t="e">
        <f t="shared" si="16"/>
        <v>#DIV/0!</v>
      </c>
      <c r="H53" s="6">
        <f>Calcolo!$B$17</f>
        <v>0</v>
      </c>
      <c r="I53" s="43">
        <f t="shared" si="17"/>
        <v>0</v>
      </c>
    </row>
    <row r="54" spans="1:10" ht="14.25" x14ac:dyDescent="0.2">
      <c r="A54" s="8">
        <v>14</v>
      </c>
      <c r="B54" s="4">
        <f t="shared" si="18"/>
        <v>153.86000000000001</v>
      </c>
      <c r="C54" s="6">
        <v>18.3</v>
      </c>
      <c r="D54" s="6">
        <f>Tabella21920[Profondità foro (mm)
Embedment depth (mm)]</f>
        <v>0</v>
      </c>
      <c r="E54" s="4">
        <f t="shared" si="19"/>
        <v>0</v>
      </c>
      <c r="F54" s="4" t="e">
        <f t="shared" si="15"/>
        <v>#DIV/0!</v>
      </c>
      <c r="G54" s="3" t="e">
        <f t="shared" si="16"/>
        <v>#DIV/0!</v>
      </c>
      <c r="H54" s="6">
        <f>Calcolo!$B$17</f>
        <v>0</v>
      </c>
      <c r="I54" s="43">
        <f t="shared" si="17"/>
        <v>0</v>
      </c>
    </row>
    <row r="55" spans="1:10" ht="14.25" x14ac:dyDescent="0.2">
      <c r="A55" s="8">
        <v>16</v>
      </c>
      <c r="B55" s="4">
        <f t="shared" si="18"/>
        <v>200.96</v>
      </c>
      <c r="C55" s="6">
        <v>20.399999999999999</v>
      </c>
      <c r="D55" s="6">
        <f>Tabella21920[Profondità foro (mm)
Embedment depth (mm)]</f>
        <v>0</v>
      </c>
      <c r="E55" s="4">
        <f t="shared" si="19"/>
        <v>0</v>
      </c>
      <c r="F55" s="4" t="e">
        <f t="shared" si="15"/>
        <v>#DIV/0!</v>
      </c>
      <c r="G55" s="3" t="e">
        <f t="shared" si="16"/>
        <v>#DIV/0!</v>
      </c>
      <c r="H55" s="6">
        <f>Calcolo!$B$17</f>
        <v>0</v>
      </c>
      <c r="I55" s="43">
        <f t="shared" si="17"/>
        <v>0</v>
      </c>
    </row>
    <row r="56" spans="1:10" ht="14.25" x14ac:dyDescent="0.2">
      <c r="A56" s="8">
        <v>20</v>
      </c>
      <c r="B56" s="4">
        <f t="shared" si="18"/>
        <v>314</v>
      </c>
      <c r="C56" s="6">
        <v>25.4</v>
      </c>
      <c r="D56" s="6">
        <f>Tabella21920[Profondità foro (mm)
Embedment depth (mm)]</f>
        <v>0</v>
      </c>
      <c r="E56" s="4">
        <f>(C56^2-A56^2)*PI()/4*D56/1000</f>
        <v>0</v>
      </c>
      <c r="F56" s="4" t="e">
        <f t="shared" si="15"/>
        <v>#DIV/0!</v>
      </c>
      <c r="G56" s="3" t="e">
        <f t="shared" si="16"/>
        <v>#DIV/0!</v>
      </c>
      <c r="H56" s="6">
        <f>Calcolo!$B$17</f>
        <v>0</v>
      </c>
      <c r="I56" s="43">
        <f t="shared" si="17"/>
        <v>0</v>
      </c>
    </row>
    <row r="57" spans="1:10" ht="14.25" x14ac:dyDescent="0.2">
      <c r="A57" s="8">
        <v>22</v>
      </c>
      <c r="B57" s="4">
        <f t="shared" si="18"/>
        <v>379.94</v>
      </c>
      <c r="C57" s="6">
        <v>28.5</v>
      </c>
      <c r="D57" s="6">
        <f>Tabella21920[Profondità foro (mm)
Embedment depth (mm)]</f>
        <v>0</v>
      </c>
      <c r="E57" s="4">
        <f t="shared" si="19"/>
        <v>0</v>
      </c>
      <c r="F57" s="4" t="e">
        <f t="shared" si="15"/>
        <v>#DIV/0!</v>
      </c>
      <c r="G57" s="3" t="e">
        <f t="shared" si="16"/>
        <v>#DIV/0!</v>
      </c>
      <c r="H57" s="6">
        <f>Calcolo!$B$17</f>
        <v>0</v>
      </c>
      <c r="I57" s="43">
        <f t="shared" si="17"/>
        <v>0</v>
      </c>
    </row>
    <row r="58" spans="1:10" ht="14.25" x14ac:dyDescent="0.2">
      <c r="A58" s="8">
        <v>24</v>
      </c>
      <c r="B58" s="4">
        <f t="shared" si="18"/>
        <v>452.16</v>
      </c>
      <c r="C58" s="6">
        <v>32.5</v>
      </c>
      <c r="D58" s="6">
        <f>Tabella21920[Profondità foro (mm)
Embedment depth (mm)]</f>
        <v>0</v>
      </c>
      <c r="E58" s="4">
        <f>(C58^2-A58^2)*PI()/4*D58/1000</f>
        <v>0</v>
      </c>
      <c r="F58" s="4" t="e">
        <f t="shared" si="15"/>
        <v>#DIV/0!</v>
      </c>
      <c r="G58" s="3" t="e">
        <f t="shared" si="16"/>
        <v>#DIV/0!</v>
      </c>
      <c r="H58" s="6">
        <f>Calcolo!$B$17</f>
        <v>0</v>
      </c>
      <c r="I58" s="43">
        <f t="shared" si="17"/>
        <v>0</v>
      </c>
    </row>
    <row r="59" spans="1:10" ht="14.25" x14ac:dyDescent="0.2">
      <c r="A59" s="8">
        <v>25</v>
      </c>
      <c r="B59" s="4">
        <f t="shared" si="18"/>
        <v>490.625</v>
      </c>
      <c r="C59" s="6">
        <v>32.5</v>
      </c>
      <c r="D59" s="6">
        <f>Tabella21920[Profondità foro (mm)
Embedment depth (mm)]</f>
        <v>0</v>
      </c>
      <c r="E59" s="4">
        <f t="shared" si="19"/>
        <v>0</v>
      </c>
      <c r="F59" s="4" t="e">
        <f t="shared" si="15"/>
        <v>#DIV/0!</v>
      </c>
      <c r="G59" s="3" t="e">
        <f t="shared" si="16"/>
        <v>#DIV/0!</v>
      </c>
      <c r="H59" s="6">
        <f>Calcolo!$B$17</f>
        <v>0</v>
      </c>
      <c r="I59" s="43">
        <f t="shared" si="17"/>
        <v>0</v>
      </c>
    </row>
    <row r="60" spans="1:10" ht="14.25" x14ac:dyDescent="0.2">
      <c r="A60" s="8">
        <v>28</v>
      </c>
      <c r="B60" s="4">
        <f t="shared" si="18"/>
        <v>615.44000000000005</v>
      </c>
      <c r="C60" s="6">
        <v>35.5</v>
      </c>
      <c r="D60" s="6">
        <f>Tabella21920[Profondità foro (mm)
Embedment depth (mm)]</f>
        <v>0</v>
      </c>
      <c r="E60" s="4">
        <f t="shared" si="19"/>
        <v>0</v>
      </c>
      <c r="F60" s="4" t="e">
        <f t="shared" si="15"/>
        <v>#DIV/0!</v>
      </c>
      <c r="G60" s="3" t="e">
        <f t="shared" si="16"/>
        <v>#DIV/0!</v>
      </c>
      <c r="H60" s="6">
        <f>Calcolo!$B$17</f>
        <v>0</v>
      </c>
      <c r="I60" s="43">
        <f t="shared" si="17"/>
        <v>0</v>
      </c>
    </row>
    <row r="61" spans="1:10" ht="14.25" x14ac:dyDescent="0.2">
      <c r="A61" s="8">
        <v>32</v>
      </c>
      <c r="B61" s="4">
        <f t="shared" si="18"/>
        <v>803.84</v>
      </c>
      <c r="C61" s="6">
        <v>40.5</v>
      </c>
      <c r="D61" s="6">
        <f>Tabella21920[Profondità foro (mm)
Embedment depth (mm)]</f>
        <v>0</v>
      </c>
      <c r="E61" s="4">
        <f t="shared" si="19"/>
        <v>0</v>
      </c>
      <c r="F61" s="4" t="e">
        <f t="shared" si="15"/>
        <v>#DIV/0!</v>
      </c>
      <c r="G61" s="3" t="e">
        <f t="shared" si="16"/>
        <v>#DIV/0!</v>
      </c>
      <c r="H61" s="6">
        <f>Calcolo!$B$17</f>
        <v>0</v>
      </c>
      <c r="I61" s="43">
        <f t="shared" si="17"/>
        <v>0</v>
      </c>
    </row>
    <row r="62" spans="1:10" ht="14.25" x14ac:dyDescent="0.2">
      <c r="A62" s="49">
        <v>34</v>
      </c>
      <c r="B62" s="4">
        <f t="shared" ref="B62:B63" si="20">3.14*POWER(A62,2)/4</f>
        <v>907.46</v>
      </c>
      <c r="C62" s="6">
        <v>40.5</v>
      </c>
      <c r="D62" s="6">
        <f>Tabella21920[Profondità foro (mm)
Embedment depth (mm)]</f>
        <v>0</v>
      </c>
      <c r="E62" s="4">
        <f t="shared" ref="E62:E63" si="21">(C62^2-A62^2)*PI()/4*D62/1000</f>
        <v>0</v>
      </c>
      <c r="F62" s="4" t="e">
        <f t="shared" ref="F62:F63" si="22">$B$4/(($B$4-$B$2*$B$1)/(E62*(1+$B$3)))</f>
        <v>#DIV/0!</v>
      </c>
      <c r="G62" s="3" t="e">
        <f t="shared" ref="G62:G63" si="23">FLOOR(($B$4-$B$2*$B$1)/(E62*(1+$B$3)),1)</f>
        <v>#DIV/0!</v>
      </c>
      <c r="H62" s="6">
        <f>Calcolo!$B$17</f>
        <v>0</v>
      </c>
      <c r="I62" s="29">
        <f t="shared" ref="I62:I63" si="24">CEILING(H62*E62*(1+$B$3)/($B$4-$B$1*$B$2),1)</f>
        <v>0</v>
      </c>
    </row>
    <row r="63" spans="1:10" ht="14.25" x14ac:dyDescent="0.2">
      <c r="A63" s="49">
        <v>36</v>
      </c>
      <c r="B63" s="4">
        <f t="shared" si="20"/>
        <v>1017.36</v>
      </c>
      <c r="C63" s="6">
        <v>45.5</v>
      </c>
      <c r="D63" s="6">
        <f>Tabella21920[Profondità foro (mm)
Embedment depth (mm)]</f>
        <v>0</v>
      </c>
      <c r="E63" s="4">
        <f t="shared" si="21"/>
        <v>0</v>
      </c>
      <c r="F63" s="4" t="e">
        <f t="shared" si="22"/>
        <v>#DIV/0!</v>
      </c>
      <c r="G63" s="3" t="e">
        <f t="shared" si="23"/>
        <v>#DIV/0!</v>
      </c>
      <c r="H63" s="6">
        <f>Calcolo!$B$17</f>
        <v>0</v>
      </c>
      <c r="I63" s="29">
        <f t="shared" si="24"/>
        <v>0</v>
      </c>
    </row>
    <row r="64" spans="1:10" ht="14.25" x14ac:dyDescent="0.2">
      <c r="A64" s="8">
        <v>40</v>
      </c>
      <c r="B64" s="4">
        <f t="shared" si="18"/>
        <v>1256</v>
      </c>
      <c r="C64" s="6">
        <v>55.5</v>
      </c>
      <c r="D64" s="6">
        <f>Tabella21920[Profondità foro (mm)
Embedment depth (mm)]</f>
        <v>0</v>
      </c>
      <c r="E64" s="4">
        <f t="shared" si="19"/>
        <v>0</v>
      </c>
      <c r="F64" s="4" t="e">
        <f t="shared" si="15"/>
        <v>#DIV/0!</v>
      </c>
      <c r="G64" s="3" t="e">
        <f t="shared" si="16"/>
        <v>#DIV/0!</v>
      </c>
      <c r="H64" s="6">
        <f>Calcolo!$B$17</f>
        <v>0</v>
      </c>
      <c r="I64" s="43">
        <f t="shared" si="17"/>
        <v>0</v>
      </c>
    </row>
    <row r="66" spans="9:10" x14ac:dyDescent="0.2">
      <c r="I66" s="39" t="s">
        <v>20</v>
      </c>
      <c r="J66" s="40" t="s">
        <v>25</v>
      </c>
    </row>
    <row r="67" spans="9:10" x14ac:dyDescent="0.2">
      <c r="I67" t="s">
        <v>62</v>
      </c>
      <c r="J67">
        <v>440</v>
      </c>
    </row>
    <row r="68" spans="9:10" x14ac:dyDescent="0.2">
      <c r="I68" t="s">
        <v>61</v>
      </c>
      <c r="J68">
        <v>585</v>
      </c>
    </row>
    <row r="69" spans="9:10" x14ac:dyDescent="0.2">
      <c r="I69" t="s">
        <v>63</v>
      </c>
      <c r="J69">
        <v>585</v>
      </c>
    </row>
    <row r="70" spans="9:10" x14ac:dyDescent="0.2">
      <c r="I70" t="s">
        <v>64</v>
      </c>
      <c r="J70">
        <v>420</v>
      </c>
    </row>
    <row r="71" spans="9:10" x14ac:dyDescent="0.2">
      <c r="I71" s="41" t="s">
        <v>26</v>
      </c>
      <c r="J71">
        <v>420</v>
      </c>
    </row>
    <row r="72" spans="9:10" x14ac:dyDescent="0.2">
      <c r="I72" s="41" t="s">
        <v>27</v>
      </c>
      <c r="J72">
        <v>300</v>
      </c>
    </row>
    <row r="73" spans="9:10" x14ac:dyDescent="0.2">
      <c r="I73" t="s">
        <v>23</v>
      </c>
      <c r="J73">
        <v>420</v>
      </c>
    </row>
    <row r="74" spans="9:10" x14ac:dyDescent="0.2">
      <c r="I74" t="s">
        <v>24</v>
      </c>
      <c r="J74">
        <v>300</v>
      </c>
    </row>
    <row r="75" spans="9:10" x14ac:dyDescent="0.2">
      <c r="I75" t="s">
        <v>21</v>
      </c>
      <c r="J75">
        <v>400</v>
      </c>
    </row>
    <row r="76" spans="9:10" x14ac:dyDescent="0.2">
      <c r="I76" t="s">
        <v>22</v>
      </c>
      <c r="J76">
        <v>300</v>
      </c>
    </row>
  </sheetData>
  <sheetProtection selectLockedCells="1" selectUnlockedCells="1"/>
  <dataConsolidate/>
  <mergeCells count="4">
    <mergeCell ref="A8:J8"/>
    <mergeCell ref="A36:J36"/>
    <mergeCell ref="A20:L20"/>
    <mergeCell ref="A49:J49"/>
  </mergeCells>
  <pageMargins left="0.7" right="0.7" top="0.75" bottom="0.75" header="0.3" footer="0.3"/>
  <pageSetup paperSize="9" orientation="portrait" verticalDpi="1200"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Calcolo</vt:lpstr>
      <vt:lpstr>Dati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rvenez</dc:creator>
  <cp:lastModifiedBy>Loris Tomadini</cp:lastModifiedBy>
  <cp:lastPrinted>2023-01-18T08:36:14Z</cp:lastPrinted>
  <dcterms:created xsi:type="dcterms:W3CDTF">2011-04-06T08:50:19Z</dcterms:created>
  <dcterms:modified xsi:type="dcterms:W3CDTF">2023-12-14T15:52:29Z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ore">
    <vt:lpwstr>Friulsider Spa</vt:lpwstr>
  </property>
  <property fmtid="{D5CDD505-2E9C-101B-9397-08002B2CF9AE}" pid="3" name="Titolo">
    <vt:lpwstr>Calcolo per utilizzo resina</vt:lpwstr>
  </property>
</Properties>
</file>